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U:\Marketing Schenker Storen\Website\_CS2\CONTENT\39_Bestellformulare\"/>
    </mc:Choice>
  </mc:AlternateContent>
  <xr:revisionPtr revIDLastSave="0" documentId="8_{42304F68-BB4D-416D-BFD8-5D1FED9CC7AC}" xr6:coauthVersionLast="47" xr6:coauthVersionMax="47" xr10:uidLastSave="{00000000-0000-0000-0000-000000000000}"/>
  <bookViews>
    <workbookView xWindow="-110" yWindow="-110" windowWidth="19420" windowHeight="10560" firstSheet="1" activeTab="1" xr2:uid="{00000000-000D-0000-FFFF-FFFF00000000}"/>
  </bookViews>
  <sheets>
    <sheet name="Sprache" sheetId="9" state="hidden" r:id="rId1"/>
    <sheet name="Titelblatt" sheetId="4" r:id="rId2"/>
    <sheet name="Skizze" sheetId="10" r:id="rId3"/>
    <sheet name="Folgeblatt" sheetId="5" r:id="rId4"/>
  </sheets>
  <definedNames>
    <definedName name="_xlnm._FilterDatabase" localSheetId="0" hidden="1">Sprache!$A$1:$H$208</definedName>
    <definedName name="_xlnm.Print_Area" localSheetId="3">Folgeblatt!$A$1:$BK$69</definedName>
    <definedName name="_xlnm.Print_Area" localSheetId="2">Skizze!$A$1:$AI$78</definedName>
    <definedName name="_xlnm.Print_Area" localSheetId="1">Titelblatt!$A$1:$BM$60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60" i="4" l="1"/>
  <c r="A209" i="9"/>
  <c r="A208" i="9"/>
  <c r="AO2" i="5" l="1"/>
  <c r="A8" i="9" l="1"/>
  <c r="A12" i="9"/>
  <c r="A13" i="9"/>
  <c r="L68" i="5" l="1"/>
  <c r="A68" i="5"/>
  <c r="K3" i="5"/>
  <c r="M78" i="10"/>
  <c r="A78" i="10"/>
  <c r="BC68" i="5" l="1"/>
  <c r="AI78" i="10"/>
  <c r="A204" i="9"/>
  <c r="A205" i="9"/>
  <c r="B66" i="5" s="1"/>
  <c r="A206" i="9"/>
  <c r="A207" i="9"/>
  <c r="S33" i="5" l="1"/>
  <c r="A201" i="9"/>
  <c r="A202" i="9"/>
  <c r="A54" i="5" s="1"/>
  <c r="A203" i="9"/>
  <c r="A200" i="9"/>
  <c r="A196" i="9" l="1"/>
  <c r="A197" i="9"/>
  <c r="A198" i="9"/>
  <c r="A199" i="9"/>
  <c r="AE34" i="5"/>
  <c r="AK34" i="5"/>
  <c r="AQ34" i="5"/>
  <c r="AW34" i="5"/>
  <c r="BC34" i="5"/>
  <c r="BI34" i="5"/>
  <c r="S37" i="5"/>
  <c r="Y34" i="5"/>
  <c r="A193" i="9"/>
  <c r="A194" i="9"/>
  <c r="A195" i="9"/>
  <c r="A18" i="4" l="1"/>
  <c r="B55" i="5"/>
  <c r="U33" i="5"/>
  <c r="U31" i="5"/>
  <c r="U34" i="5"/>
  <c r="A192" i="9"/>
  <c r="A188" i="9"/>
  <c r="A189" i="9"/>
  <c r="A190" i="9"/>
  <c r="A191" i="9"/>
  <c r="B35" i="5" l="1"/>
  <c r="A20" i="9"/>
  <c r="A187" i="9" l="1"/>
  <c r="A185" i="9" l="1"/>
  <c r="A186" i="9"/>
  <c r="A184" i="9" l="1"/>
  <c r="B34" i="5" s="1"/>
  <c r="A183" i="9"/>
  <c r="A179" i="9"/>
  <c r="A180" i="9"/>
  <c r="H73" i="10" s="1"/>
  <c r="A181" i="9"/>
  <c r="B63" i="5" s="1"/>
  <c r="A182" i="9"/>
  <c r="Z73" i="10" s="1"/>
  <c r="A178" i="9"/>
  <c r="A177" i="9"/>
  <c r="A176" i="9"/>
  <c r="A175" i="9"/>
  <c r="A173" i="9"/>
  <c r="A171" i="9"/>
  <c r="A172" i="9"/>
  <c r="E14" i="5" s="1"/>
  <c r="A174" i="9"/>
  <c r="A72" i="10" s="1"/>
  <c r="Z74" i="10" l="1"/>
  <c r="A74" i="10"/>
  <c r="S73" i="10"/>
  <c r="H77" i="10"/>
  <c r="Z75" i="10"/>
  <c r="A170" i="9" l="1"/>
  <c r="A169" i="9"/>
  <c r="S75" i="10" l="1"/>
  <c r="A168" i="9"/>
  <c r="S74" i="10" s="1"/>
  <c r="AL80" i="10" l="1"/>
  <c r="AK83" i="10"/>
  <c r="A167" i="9" l="1"/>
  <c r="A164" i="9"/>
  <c r="A166" i="9"/>
  <c r="A73" i="10" s="1"/>
  <c r="A165" i="9"/>
  <c r="A163" i="9"/>
  <c r="A161" i="9"/>
  <c r="A162" i="9"/>
  <c r="A160" i="9" l="1"/>
  <c r="A159" i="9"/>
  <c r="A156" i="9"/>
  <c r="A157" i="9"/>
  <c r="A1" i="10" s="1"/>
  <c r="A158" i="9"/>
  <c r="A155" i="9"/>
  <c r="H74" i="10" l="1"/>
  <c r="B54" i="5"/>
  <c r="Z76" i="10"/>
  <c r="S76" i="10"/>
  <c r="S77" i="10"/>
  <c r="A76" i="10"/>
  <c r="A39" i="10"/>
  <c r="A27" i="10"/>
  <c r="A60" i="10"/>
  <c r="A154" i="9"/>
  <c r="A152" i="9"/>
  <c r="B46" i="5" s="1"/>
  <c r="A153" i="9"/>
  <c r="B47" i="5" s="1"/>
  <c r="A151" i="9"/>
  <c r="A150" i="9"/>
  <c r="A146" i="9"/>
  <c r="A147" i="9"/>
  <c r="A148" i="9"/>
  <c r="A149" i="9"/>
  <c r="B59" i="5" s="1"/>
  <c r="A145" i="9"/>
  <c r="B56" i="5" s="1"/>
  <c r="A19" i="9"/>
  <c r="A144" i="9"/>
  <c r="B57" i="5" l="1"/>
  <c r="B58" i="5"/>
  <c r="B61" i="5"/>
  <c r="A143" i="9"/>
  <c r="A142" i="9"/>
  <c r="A141" i="9"/>
  <c r="A117" i="9" l="1"/>
  <c r="A118" i="9"/>
  <c r="A120" i="9"/>
  <c r="A122" i="9"/>
  <c r="A119" i="9"/>
  <c r="A140" i="9"/>
  <c r="A121" i="9"/>
  <c r="A111" i="9"/>
  <c r="A139" i="9"/>
  <c r="B17" i="5" s="1"/>
  <c r="A75" i="9"/>
  <c r="A93" i="9"/>
  <c r="K28" i="5" s="1"/>
  <c r="A92" i="9"/>
  <c r="K29" i="5" s="1"/>
  <c r="A87" i="9"/>
  <c r="B24" i="5" s="1"/>
  <c r="A89" i="9"/>
  <c r="B23" i="5" s="1"/>
  <c r="A88" i="9"/>
  <c r="B22" i="5" s="1"/>
  <c r="A138" i="9"/>
  <c r="AW28" i="4" s="1"/>
  <c r="A64" i="9"/>
  <c r="A17" i="4" s="1"/>
  <c r="A61" i="9"/>
  <c r="A15" i="4" s="1"/>
  <c r="A63" i="9"/>
  <c r="A14" i="4" s="1"/>
  <c r="A62" i="9"/>
  <c r="A60" i="9"/>
  <c r="A76" i="9"/>
  <c r="A54" i="9"/>
  <c r="AE20" i="4" s="1"/>
  <c r="A31" i="9"/>
  <c r="BH11" i="4" s="1"/>
  <c r="BH19" i="4" s="1"/>
  <c r="A30" i="9"/>
  <c r="BB11" i="4" s="1"/>
  <c r="BB19" i="4" s="1"/>
  <c r="A104" i="9"/>
  <c r="AE12" i="4" s="1"/>
  <c r="A105" i="9"/>
  <c r="A137" i="9"/>
  <c r="A136" i="9"/>
  <c r="A135" i="9"/>
  <c r="A131" i="9"/>
  <c r="A127" i="9"/>
  <c r="B16" i="5" s="1"/>
  <c r="A134" i="9"/>
  <c r="A132" i="9"/>
  <c r="A130" i="9"/>
  <c r="A129" i="9"/>
  <c r="A128" i="9"/>
  <c r="A123" i="9"/>
  <c r="W3" i="10" s="1"/>
  <c r="A124" i="9"/>
  <c r="A125" i="9"/>
  <c r="AC3" i="10" s="1"/>
  <c r="A126" i="9"/>
  <c r="A133" i="9"/>
  <c r="A18" i="9"/>
  <c r="K2" i="4" s="1"/>
  <c r="K1" i="5" s="1"/>
  <c r="A24" i="9"/>
  <c r="A23" i="9"/>
  <c r="BB1" i="4" s="1"/>
  <c r="A22" i="9"/>
  <c r="AX1" i="4" s="1"/>
  <c r="A21" i="9"/>
  <c r="AL1" i="4" s="1"/>
  <c r="A27" i="9"/>
  <c r="AJ1" i="5" s="1"/>
  <c r="A25" i="9"/>
  <c r="AF1" i="5" s="1"/>
  <c r="A86" i="9"/>
  <c r="A22" i="5" s="1"/>
  <c r="A103" i="9"/>
  <c r="B65" i="5" s="1"/>
  <c r="A102" i="9"/>
  <c r="A116" i="9"/>
  <c r="A115" i="9"/>
  <c r="A114" i="9"/>
  <c r="A113" i="9"/>
  <c r="A112" i="9"/>
  <c r="A110" i="9"/>
  <c r="B50" i="5" s="1"/>
  <c r="A109" i="9"/>
  <c r="B48" i="5" s="1"/>
  <c r="A108" i="9"/>
  <c r="A107" i="9"/>
  <c r="A106" i="9"/>
  <c r="B38" i="5" s="1"/>
  <c r="A101" i="9"/>
  <c r="B64" i="5" s="1"/>
  <c r="A100" i="9"/>
  <c r="A99" i="9"/>
  <c r="B30" i="5" s="1"/>
  <c r="A98" i="9"/>
  <c r="A97" i="9"/>
  <c r="A96" i="9"/>
  <c r="A95" i="9"/>
  <c r="A94" i="9"/>
  <c r="A91" i="9"/>
  <c r="B26" i="5" s="1"/>
  <c r="A90" i="9"/>
  <c r="B20" i="5" s="1"/>
  <c r="A85" i="9"/>
  <c r="A84" i="9"/>
  <c r="A83" i="9"/>
  <c r="E21" i="5" s="1"/>
  <c r="A82" i="9"/>
  <c r="E25" i="5" s="1"/>
  <c r="A81" i="9"/>
  <c r="E12" i="5" s="1"/>
  <c r="A80" i="9"/>
  <c r="A79" i="9"/>
  <c r="B11" i="5" s="1"/>
  <c r="A78" i="9"/>
  <c r="B5" i="5" s="1"/>
  <c r="A77" i="9"/>
  <c r="B4" i="5" s="1"/>
  <c r="A74" i="9"/>
  <c r="D27" i="4" s="1"/>
  <c r="A73" i="9"/>
  <c r="D26" i="4" s="1"/>
  <c r="A72" i="9"/>
  <c r="D25" i="4" s="1"/>
  <c r="A71" i="9"/>
  <c r="D24" i="4" s="1"/>
  <c r="A70" i="9"/>
  <c r="D23" i="4" s="1"/>
  <c r="A69" i="9"/>
  <c r="A22" i="4" s="1"/>
  <c r="A68" i="9"/>
  <c r="Y12" i="4" s="1"/>
  <c r="A67" i="9"/>
  <c r="S12" i="4" s="1"/>
  <c r="A66" i="9"/>
  <c r="J12" i="4" s="1"/>
  <c r="A65" i="9"/>
  <c r="A11" i="4" s="1"/>
  <c r="A59" i="9"/>
  <c r="AE30" i="4" s="1"/>
  <c r="A58" i="9"/>
  <c r="AE29" i="4" s="1"/>
  <c r="A57" i="9"/>
  <c r="A56" i="9"/>
  <c r="AE22" i="4" s="1"/>
  <c r="A55" i="9"/>
  <c r="AE21" i="4" s="1"/>
  <c r="A53" i="9"/>
  <c r="AE19" i="4" s="1"/>
  <c r="A52" i="9"/>
  <c r="A12" i="5" s="1"/>
  <c r="A51" i="9"/>
  <c r="AW25" i="4" s="1"/>
  <c r="A50" i="9"/>
  <c r="AE26" i="4" s="1"/>
  <c r="A49" i="9"/>
  <c r="AE25" i="4" s="1"/>
  <c r="A48" i="9"/>
  <c r="AE24" i="4" s="1"/>
  <c r="A47" i="9"/>
  <c r="AE16" i="4" s="1"/>
  <c r="A46" i="9"/>
  <c r="AE13" i="4" s="1"/>
  <c r="A45" i="9"/>
  <c r="AI17" i="4" s="1"/>
  <c r="A44" i="9"/>
  <c r="AI16" i="4" s="1"/>
  <c r="A43" i="9"/>
  <c r="AI15" i="4" s="1"/>
  <c r="A42" i="9"/>
  <c r="AI14" i="4" s="1"/>
  <c r="A41" i="9"/>
  <c r="AI13" i="4" s="1"/>
  <c r="A40" i="9"/>
  <c r="AI11" i="4" s="1"/>
  <c r="AI12" i="4" s="1"/>
  <c r="A39" i="9"/>
  <c r="AV21" i="4" s="1"/>
  <c r="A38" i="9"/>
  <c r="AV20" i="4" s="1"/>
  <c r="A37" i="9"/>
  <c r="AT19" i="4" s="1"/>
  <c r="A36" i="9"/>
  <c r="AT15" i="4" s="1"/>
  <c r="A35" i="9"/>
  <c r="AT14" i="4" s="1"/>
  <c r="A34" i="9"/>
  <c r="AT13" i="4" s="1"/>
  <c r="A33" i="9"/>
  <c r="AT12" i="4" s="1"/>
  <c r="A32" i="9"/>
  <c r="AT11" i="4" s="1"/>
  <c r="A29" i="9"/>
  <c r="A12" i="4" s="1"/>
  <c r="A28" i="9"/>
  <c r="AY4" i="4" s="1"/>
  <c r="A26" i="9"/>
  <c r="AY3" i="4" s="1"/>
  <c r="A17" i="9"/>
  <c r="L1" i="4" s="1"/>
  <c r="A16" i="9"/>
  <c r="V9" i="4" s="1"/>
  <c r="A15" i="9"/>
  <c r="V7" i="4" s="1"/>
  <c r="A14" i="9"/>
  <c r="V5" i="4" s="1"/>
  <c r="A11" i="9"/>
  <c r="A10" i="4" s="1"/>
  <c r="A10" i="9"/>
  <c r="A9" i="4" s="1"/>
  <c r="A9" i="9"/>
  <c r="A8" i="4" s="1"/>
  <c r="A7" i="9"/>
  <c r="A6" i="9"/>
  <c r="A5" i="9"/>
  <c r="A7" i="4" s="1"/>
  <c r="A4" i="9"/>
  <c r="A6" i="4" s="1"/>
  <c r="A3" i="9"/>
  <c r="A5" i="4" s="1"/>
  <c r="A2" i="9"/>
  <c r="A4" i="4" s="1"/>
  <c r="BF2" i="5"/>
  <c r="AO1" i="5" l="1"/>
  <c r="B67" i="5"/>
  <c r="B52" i="5"/>
  <c r="A48" i="5"/>
  <c r="B37" i="5"/>
  <c r="B33" i="5"/>
  <c r="U38" i="5"/>
  <c r="U39" i="5" s="1"/>
  <c r="K26" i="5"/>
  <c r="B27" i="5"/>
  <c r="B31" i="5"/>
  <c r="B36" i="5"/>
  <c r="B43" i="5"/>
  <c r="A38" i="5"/>
  <c r="B40" i="5"/>
  <c r="B60" i="5"/>
  <c r="B32" i="5"/>
  <c r="A75" i="10"/>
  <c r="A77" i="10"/>
  <c r="A16" i="4"/>
  <c r="B41" i="5"/>
  <c r="B45" i="5"/>
  <c r="B19" i="5"/>
  <c r="E13" i="5"/>
  <c r="E15" i="5"/>
  <c r="AE11" i="4"/>
  <c r="AC13" i="10"/>
  <c r="AA41" i="10"/>
  <c r="A3" i="10"/>
  <c r="A41" i="10"/>
  <c r="J41" i="10"/>
  <c r="R41" i="10"/>
  <c r="Q3" i="10"/>
  <c r="W13" i="10"/>
  <c r="Q13" i="10"/>
  <c r="BG1" i="4"/>
  <c r="BF1" i="5" s="1"/>
  <c r="AM3" i="4"/>
  <c r="B40" i="4"/>
</calcChain>
</file>

<file path=xl/sharedStrings.xml><?xml version="1.0" encoding="utf-8"?>
<sst xmlns="http://schemas.openxmlformats.org/spreadsheetml/2006/main" count="906" uniqueCount="778">
  <si>
    <t>K</t>
  </si>
  <si>
    <t>T</t>
  </si>
  <si>
    <t>Typ</t>
  </si>
  <si>
    <t>Kolonne</t>
  </si>
  <si>
    <t>Antrieb</t>
  </si>
  <si>
    <t>Auftrag-Nr.</t>
  </si>
  <si>
    <t>Fenster-Nr.</t>
  </si>
  <si>
    <t>Anzahl Storen</t>
  </si>
  <si>
    <t>Bl.Anz.</t>
  </si>
  <si>
    <t>bk-abhängig</t>
  </si>
  <si>
    <t>Führungshalter</t>
  </si>
  <si>
    <t>Schenker Storen AG</t>
  </si>
  <si>
    <t>Sonnen- und Wetterschutzsysteme</t>
  </si>
  <si>
    <t>Objekt:</t>
  </si>
  <si>
    <t>CH-5012 Schönenwerd</t>
  </si>
  <si>
    <t>Stauwehrstrasse 34</t>
  </si>
  <si>
    <t>Strasse:</t>
  </si>
  <si>
    <t>PLZ,  Ort:</t>
  </si>
  <si>
    <t>Oberflächenbehandlung</t>
  </si>
  <si>
    <t>Zentralsteuerung</t>
  </si>
  <si>
    <t>Termine für</t>
  </si>
  <si>
    <t>Datum</t>
  </si>
  <si>
    <t>Visum</t>
  </si>
  <si>
    <t>Gegenstand</t>
  </si>
  <si>
    <t>Farb-Nr</t>
  </si>
  <si>
    <t>Farb-Art</t>
  </si>
  <si>
    <t>Beh-Art</t>
  </si>
  <si>
    <t>Massaufnahme</t>
  </si>
  <si>
    <t>Schalter:</t>
  </si>
  <si>
    <t>UP weiss</t>
  </si>
  <si>
    <t>Sped. Woche</t>
  </si>
  <si>
    <t>AP weiss</t>
  </si>
  <si>
    <t>Vorabl. El.-Mat.</t>
  </si>
  <si>
    <t>Relais:</t>
  </si>
  <si>
    <t>2 Motoren</t>
  </si>
  <si>
    <t>3-5 Motoren</t>
  </si>
  <si>
    <t>Vorablieferung Elektromaterial</t>
  </si>
  <si>
    <t>Code Behandlungsarten:</t>
  </si>
  <si>
    <t>Papiere TAB</t>
  </si>
  <si>
    <t>Zeichnung</t>
  </si>
  <si>
    <t>Stk-Listen</t>
  </si>
  <si>
    <t>Zusatzblätter</t>
  </si>
  <si>
    <t>Skizzen</t>
  </si>
  <si>
    <t>Arch. Pläne</t>
  </si>
  <si>
    <t>Steuerung</t>
  </si>
  <si>
    <t>Blatt-Nr.</t>
  </si>
  <si>
    <t>4-kt Länge der Durchführung</t>
  </si>
  <si>
    <t>Code</t>
  </si>
  <si>
    <t>Führung</t>
  </si>
  <si>
    <t>Halter</t>
  </si>
  <si>
    <t>Endschiene</t>
  </si>
  <si>
    <t>Montage</t>
  </si>
  <si>
    <t>bk</t>
  </si>
  <si>
    <t>g</t>
  </si>
  <si>
    <t>Antriebsart</t>
  </si>
  <si>
    <t>Kupplung</t>
  </si>
  <si>
    <t>(J/N)</t>
  </si>
  <si>
    <t>Komb. weiss</t>
  </si>
  <si>
    <t>Anz. Storen</t>
  </si>
  <si>
    <t>Blatt-Anzahl</t>
  </si>
  <si>
    <t>Stangenkurbel</t>
  </si>
  <si>
    <t>Handsender 1-Kanal</t>
  </si>
  <si>
    <t>Handsender 4-Kanal</t>
  </si>
  <si>
    <t>Wandsender</t>
  </si>
  <si>
    <t>Motor funkgesteuert</t>
  </si>
  <si>
    <t>Lamellen</t>
  </si>
  <si>
    <t>Vorablieferung Träger</t>
  </si>
  <si>
    <t>Tel. 062 / 858 58 22</t>
  </si>
  <si>
    <t>hl</t>
  </si>
  <si>
    <t>h-abhängig</t>
  </si>
  <si>
    <t xml:space="preserve">FUNK - Steuerung  </t>
  </si>
  <si>
    <t>=</t>
  </si>
  <si>
    <t>einbrennlackiert  (pulverbeschichtet)</t>
  </si>
  <si>
    <t>farblos anodisiert</t>
  </si>
  <si>
    <t>farbig anodisiert, matt</t>
  </si>
  <si>
    <t>farbig anodisiert, glanz</t>
  </si>
  <si>
    <t>roh</t>
  </si>
  <si>
    <t>Bemerkungen</t>
  </si>
  <si>
    <t>u</t>
  </si>
  <si>
    <t>hk Führung - Mitte Antrieb</t>
  </si>
  <si>
    <t>hk-Führung - hk-Führung</t>
  </si>
  <si>
    <t>Höhe Licht</t>
  </si>
  <si>
    <t>-</t>
  </si>
  <si>
    <t>Länge</t>
  </si>
  <si>
    <t>Farbe</t>
  </si>
  <si>
    <t>ausziehb.</t>
  </si>
  <si>
    <t>wegnehmb.</t>
  </si>
  <si>
    <t>Sta</t>
  </si>
  <si>
    <t>fest</t>
  </si>
  <si>
    <t>Alu</t>
  </si>
  <si>
    <t>Abdeckplatte / Abdeckplattencode</t>
  </si>
  <si>
    <t>Magnet-Kurbelh./Kurbelhaltercode</t>
  </si>
  <si>
    <t>Führungstyp</t>
  </si>
  <si>
    <t>Führungsverlängerung</t>
  </si>
  <si>
    <t>Führungshalterart</t>
  </si>
  <si>
    <t>Führungshalterhöhe</t>
  </si>
  <si>
    <t>Rahmenbügel</t>
  </si>
  <si>
    <t>Durchführung</t>
  </si>
  <si>
    <t>Kurbelhalter</t>
  </si>
  <si>
    <t>Blech</t>
  </si>
  <si>
    <t>Holz</t>
  </si>
  <si>
    <t>Beton</t>
  </si>
  <si>
    <t>Metall</t>
  </si>
  <si>
    <t>auf</t>
  </si>
  <si>
    <t>mit</t>
  </si>
  <si>
    <t>ohne</t>
  </si>
  <si>
    <t>Sprache:</t>
  </si>
  <si>
    <t>d</t>
  </si>
  <si>
    <t>f</t>
  </si>
  <si>
    <t>e</t>
  </si>
  <si>
    <t>Holtext:</t>
  </si>
  <si>
    <t>KG</t>
  </si>
  <si>
    <t>Schenker Stores SA</t>
  </si>
  <si>
    <t>Email: dispo@storen.ch</t>
  </si>
  <si>
    <t>Rue:</t>
  </si>
  <si>
    <t>Mass- / Aufgabeformular</t>
  </si>
  <si>
    <t>Vorabl. Schema</t>
  </si>
  <si>
    <t>AP blanc</t>
  </si>
  <si>
    <t>2 moteurs</t>
  </si>
  <si>
    <t>Adresse:</t>
  </si>
  <si>
    <t>Coulisse</t>
  </si>
  <si>
    <t>brut</t>
  </si>
  <si>
    <t>fixe</t>
  </si>
  <si>
    <t>extensible</t>
  </si>
  <si>
    <t>sans</t>
  </si>
  <si>
    <t>avec</t>
  </si>
  <si>
    <t>Supp. Coulisse</t>
  </si>
  <si>
    <t>sur</t>
  </si>
  <si>
    <t>métal</t>
  </si>
  <si>
    <t>i</t>
  </si>
  <si>
    <t>(L/R)</t>
  </si>
  <si>
    <t>Tende Schenker SA</t>
  </si>
  <si>
    <t>Order No.</t>
  </si>
  <si>
    <t>Model</t>
  </si>
  <si>
    <t>signature</t>
  </si>
  <si>
    <t>Deadlines for</t>
  </si>
  <si>
    <t>Taking measurements</t>
  </si>
  <si>
    <t>drawing</t>
  </si>
  <si>
    <t>parts lists</t>
  </si>
  <si>
    <t>Comando centrale</t>
  </si>
  <si>
    <t>Comb. white</t>
  </si>
  <si>
    <t>2 motors</t>
  </si>
  <si>
    <t>2 motori</t>
  </si>
  <si>
    <t>3-5 motors</t>
  </si>
  <si>
    <t>3-5 motori</t>
  </si>
  <si>
    <t>fall protection</t>
  </si>
  <si>
    <t>sketches</t>
  </si>
  <si>
    <t>Address:</t>
  </si>
  <si>
    <t>guide</t>
  </si>
  <si>
    <t>Guida</t>
  </si>
  <si>
    <t>end rail</t>
  </si>
  <si>
    <t>surface treatment</t>
  </si>
  <si>
    <t>Colour No.</t>
  </si>
  <si>
    <t>Colour type</t>
  </si>
  <si>
    <t>anodizzato incolore</t>
  </si>
  <si>
    <t>untreated</t>
  </si>
  <si>
    <t>grezzo</t>
  </si>
  <si>
    <t>Codice</t>
  </si>
  <si>
    <t>Window No.</t>
  </si>
  <si>
    <t>Number of blinds</t>
  </si>
  <si>
    <t>hk guide - central drive</t>
  </si>
  <si>
    <t>h-dependent</t>
  </si>
  <si>
    <t>Coupling</t>
  </si>
  <si>
    <t>Lunghezza</t>
  </si>
  <si>
    <t>colour</t>
  </si>
  <si>
    <t>alu</t>
  </si>
  <si>
    <t>fixed</t>
  </si>
  <si>
    <t>fisso</t>
  </si>
  <si>
    <t>extendable</t>
  </si>
  <si>
    <t>removable</t>
  </si>
  <si>
    <t>Cover plate / Cover plate code</t>
  </si>
  <si>
    <t>Magnetic crank holder/Crank holder code</t>
  </si>
  <si>
    <t>without</t>
  </si>
  <si>
    <t>senza</t>
  </si>
  <si>
    <t>with</t>
  </si>
  <si>
    <t>con</t>
  </si>
  <si>
    <t>Guide type</t>
  </si>
  <si>
    <t>guide support</t>
  </si>
  <si>
    <t>Supporto per guida</t>
  </si>
  <si>
    <t>lead-through</t>
  </si>
  <si>
    <t>on</t>
  </si>
  <si>
    <t>su</t>
  </si>
  <si>
    <t>Béton</t>
  </si>
  <si>
    <t>Calcestruzzo</t>
  </si>
  <si>
    <t>wood</t>
  </si>
  <si>
    <t>Tôle</t>
  </si>
  <si>
    <t>sheet metal</t>
  </si>
  <si>
    <t>metal</t>
  </si>
  <si>
    <t>insert plate</t>
  </si>
  <si>
    <t>Tel. 062 / 858 55 11</t>
  </si>
  <si>
    <t>Einlegeplatte</t>
  </si>
  <si>
    <t>Malaxdichtung / Dichtungscode</t>
  </si>
  <si>
    <t>nach oben</t>
  </si>
  <si>
    <t>nach innen</t>
  </si>
  <si>
    <t>nach aussen</t>
  </si>
  <si>
    <t>nach unten</t>
  </si>
  <si>
    <t>Lagerbefestigung</t>
  </si>
  <si>
    <t>Servicedeckel wegnehmbar</t>
  </si>
  <si>
    <t>Breite</t>
  </si>
  <si>
    <t>plus evtl. vorstehende Wetterschenkel oder Türgriffe</t>
  </si>
  <si>
    <t>Mass</t>
  </si>
  <si>
    <t>Nische</t>
  </si>
  <si>
    <t>Kupplungslager</t>
  </si>
  <si>
    <t>w1</t>
  </si>
  <si>
    <t>(U/O/I/A)</t>
  </si>
  <si>
    <t>Aufschlupf</t>
  </si>
  <si>
    <t>Kastenhöhe</t>
  </si>
  <si>
    <t>Kastentiefe</t>
  </si>
  <si>
    <t>Breite Konstruktion</t>
  </si>
  <si>
    <t>Kupplungsstecker weiblich</t>
  </si>
  <si>
    <t>LvI</t>
  </si>
  <si>
    <t>RvI</t>
  </si>
  <si>
    <t>(S/G)</t>
  </si>
  <si>
    <t>Walzenlager</t>
  </si>
  <si>
    <t>Isolation bis 40 mm</t>
  </si>
  <si>
    <t>piastra di posa</t>
  </si>
  <si>
    <t>guida</t>
  </si>
  <si>
    <t>support de coulisse</t>
  </si>
  <si>
    <t>guide bracket</t>
  </si>
  <si>
    <t>squadrette per guide</t>
  </si>
  <si>
    <t>support</t>
  </si>
  <si>
    <t>holder / retainer / support</t>
  </si>
  <si>
    <t>supporto</t>
  </si>
  <si>
    <t>fixing bracket</t>
  </si>
  <si>
    <t>staffa per telaio</t>
  </si>
  <si>
    <t>Schenker Blinds Ltd.</t>
  </si>
  <si>
    <t>manivelle</t>
  </si>
  <si>
    <t>crank rod</t>
  </si>
  <si>
    <t>Street:</t>
  </si>
  <si>
    <t>Commande centralisée</t>
  </si>
  <si>
    <t>3 - 5 moteurs</t>
  </si>
  <si>
    <t>longueur du carré de traversée</t>
  </si>
  <si>
    <t>square length of the lead-through</t>
  </si>
  <si>
    <t>lunghezza quadro snodo</t>
  </si>
  <si>
    <t>plaque de couverture / code de plaque de couverture</t>
  </si>
  <si>
    <t>piastra di copertura / codice piastra di copertura</t>
  </si>
  <si>
    <t>sécurité contre la chute</t>
  </si>
  <si>
    <t>dispositivo anticaduta</t>
  </si>
  <si>
    <t>adresse:</t>
  </si>
  <si>
    <t>indirizzo:</t>
  </si>
  <si>
    <t>aluminium</t>
  </si>
  <si>
    <t>alluminio</t>
  </si>
  <si>
    <t>azionamento</t>
  </si>
  <si>
    <t>mode d'entraînement</t>
  </si>
  <si>
    <t>type of drive/gearbox</t>
  </si>
  <si>
    <t>tipo di azionamento</t>
  </si>
  <si>
    <t>côte de commande de l'intérieur</t>
  </si>
  <si>
    <t>position of gear box from inside</t>
  </si>
  <si>
    <t>posizione del comando visto dall'interno</t>
  </si>
  <si>
    <t>nombre de stores</t>
  </si>
  <si>
    <t>No. of blinds</t>
  </si>
  <si>
    <t xml:space="preserve">quant. tende </t>
  </si>
  <si>
    <t>quantità tende</t>
  </si>
  <si>
    <t>AP white</t>
  </si>
  <si>
    <t>AP bianco</t>
  </si>
  <si>
    <t>plans d'architecte</t>
  </si>
  <si>
    <t>Arch. plans</t>
  </si>
  <si>
    <t>progetti arch.</t>
  </si>
  <si>
    <t>profondeur de niche</t>
  </si>
  <si>
    <t>recess depth</t>
  </si>
  <si>
    <t>profondità della nicchia</t>
  </si>
  <si>
    <t>N° de commande</t>
  </si>
  <si>
    <t>n. d'ordine</t>
  </si>
  <si>
    <t>estraibi.</t>
  </si>
  <si>
    <t>mode trait.</t>
  </si>
  <si>
    <t>type of drop</t>
  </si>
  <si>
    <t>tipo di trat.</t>
  </si>
  <si>
    <t>Remarques</t>
  </si>
  <si>
    <t>Comments</t>
  </si>
  <si>
    <t>Commenti</t>
  </si>
  <si>
    <t>Concrete</t>
  </si>
  <si>
    <t>dépendant de bk</t>
  </si>
  <si>
    <t>dependent on bk</t>
  </si>
  <si>
    <t>dipendente da b</t>
  </si>
  <si>
    <t>nbre pages</t>
  </si>
  <si>
    <t>No. of sheets</t>
  </si>
  <si>
    <t>quant. fo.</t>
  </si>
  <si>
    <t>nombre de pages</t>
  </si>
  <si>
    <t>quantità fogli</t>
  </si>
  <si>
    <t>N° de page</t>
  </si>
  <si>
    <t>Sheet No.</t>
  </si>
  <si>
    <t>n. foglio</t>
  </si>
  <si>
    <t>lamiera</t>
  </si>
  <si>
    <t>Largeur</t>
  </si>
  <si>
    <t>Width</t>
  </si>
  <si>
    <t>Ampiezza</t>
  </si>
  <si>
    <t>largeur de l'installation</t>
  </si>
  <si>
    <t>width of installation</t>
  </si>
  <si>
    <t>larghezza dell'impianto</t>
  </si>
  <si>
    <t>Code de mode de traitement:</t>
  </si>
  <si>
    <t>Treatment type code</t>
  </si>
  <si>
    <t>codice tipi di trattamento:</t>
  </si>
  <si>
    <t>date</t>
  </si>
  <si>
    <t>Date / data</t>
  </si>
  <si>
    <t>data</t>
  </si>
  <si>
    <t>traversée</t>
  </si>
  <si>
    <t>foro di passaggio</t>
  </si>
  <si>
    <t>code de traversée</t>
  </si>
  <si>
    <t>lead-through code</t>
  </si>
  <si>
    <t>codice foro di passaggio</t>
  </si>
  <si>
    <t>thermolaqué (poudré)</t>
  </si>
  <si>
    <t>stove-enamelled (powder-coated)</t>
  </si>
  <si>
    <t>termolaccato (verniciato a polvere)</t>
  </si>
  <si>
    <t>e-mail: dispo@storen.ch</t>
  </si>
  <si>
    <t>genre de couleur</t>
  </si>
  <si>
    <t>tipo di colore</t>
  </si>
  <si>
    <t>couleur</t>
  </si>
  <si>
    <t>colore</t>
  </si>
  <si>
    <t>anodisé coloré, brillant</t>
  </si>
  <si>
    <t>colour anodised, gloss finish</t>
  </si>
  <si>
    <t>anodizzato colorato, lucido</t>
  </si>
  <si>
    <t>anodisé coloré, mat</t>
  </si>
  <si>
    <t>colour anodised, matt</t>
  </si>
  <si>
    <t>anodizzato colorato, opaco</t>
  </si>
  <si>
    <t>anodisé incolore</t>
  </si>
  <si>
    <t>N° couleur</t>
  </si>
  <si>
    <t>n. colore</t>
  </si>
  <si>
    <t>N° de fenêtre</t>
  </si>
  <si>
    <t>n. finestra</t>
  </si>
  <si>
    <t>genre de support de coulisse</t>
  </si>
  <si>
    <t>Guide bracket type</t>
  </si>
  <si>
    <t>tipo di squadrette per guide</t>
  </si>
  <si>
    <t>hauteur de support de coulisse</t>
  </si>
  <si>
    <t>Guide bracket height</t>
  </si>
  <si>
    <t>altezza squadrette per guide</t>
  </si>
  <si>
    <t>type de support de coulisse</t>
  </si>
  <si>
    <t>tipo di guida</t>
  </si>
  <si>
    <t>rallonge de coulisse</t>
  </si>
  <si>
    <t>Guide extension</t>
  </si>
  <si>
    <t>prolunga guida</t>
  </si>
  <si>
    <t>commande RADIO</t>
  </si>
  <si>
    <t>radiocomando</t>
  </si>
  <si>
    <t>objet</t>
  </si>
  <si>
    <t>object</t>
  </si>
  <si>
    <t>oggetto</t>
  </si>
  <si>
    <t>dépendant de h</t>
  </si>
  <si>
    <t>dipendente da h</t>
  </si>
  <si>
    <t>émetteur manuel 1 canal</t>
  </si>
  <si>
    <t>trasmettitore portatile 1 canale</t>
  </si>
  <si>
    <t>émetteur manuel 4 canaux</t>
  </si>
  <si>
    <t>Handheld transmitter 4-channels</t>
  </si>
  <si>
    <t>trasmettitore portatile 4 canali</t>
  </si>
  <si>
    <t>hk coulisse - milieu entraînement</t>
  </si>
  <si>
    <t xml:space="preserve">hk guida - mezzeria azionamento </t>
  </si>
  <si>
    <t>hk coulisse - hk coulisse</t>
  </si>
  <si>
    <t>hk guide - hk guide</t>
  </si>
  <si>
    <t>hk guida - hk guida</t>
  </si>
  <si>
    <t>bois</t>
  </si>
  <si>
    <t>legno</t>
  </si>
  <si>
    <t>isolation jusqu'à 40 mm</t>
  </si>
  <si>
    <t>Insulation up to 40 mm</t>
  </si>
  <si>
    <t>isolamento fino a 40 mm</t>
  </si>
  <si>
    <t>hauteur de caisson</t>
  </si>
  <si>
    <t>Box height</t>
  </si>
  <si>
    <t>altezza cassone</t>
  </si>
  <si>
    <t>profondeur de caisson</t>
  </si>
  <si>
    <t>Box depth</t>
  </si>
  <si>
    <t>profondità cassone</t>
  </si>
  <si>
    <t>colonne</t>
  </si>
  <si>
    <t>column</t>
  </si>
  <si>
    <t>colonna</t>
  </si>
  <si>
    <t>comb. Blanc</t>
  </si>
  <si>
    <t>comb. bianca</t>
  </si>
  <si>
    <t>accouplement</t>
  </si>
  <si>
    <t>giunto</t>
  </si>
  <si>
    <t>palier d'accouplement</t>
  </si>
  <si>
    <t>Coupling bearing</t>
  </si>
  <si>
    <t>cuscinetto del giunto</t>
  </si>
  <si>
    <t>connecteur d'accouplement femelle</t>
  </si>
  <si>
    <t>Coupling plug, female</t>
  </si>
  <si>
    <t>spina di accoppiamento femmina</t>
  </si>
  <si>
    <t>support de manivelle</t>
  </si>
  <si>
    <t>Crank holder</t>
  </si>
  <si>
    <t>supporto manovella</t>
  </si>
  <si>
    <t>fixation de palier</t>
  </si>
  <si>
    <t>Bearing fixation</t>
  </si>
  <si>
    <t>fissaggio del cuscinetto</t>
  </si>
  <si>
    <t>Longueur</t>
  </si>
  <si>
    <t>Length</t>
  </si>
  <si>
    <t>support de manivelle à aimant / code de support de manivelle</t>
  </si>
  <si>
    <t>supp. manovella magnetico/codice supporto manovella</t>
  </si>
  <si>
    <t>joint Malax / code de joint</t>
  </si>
  <si>
    <t>Malax seal / Seal code</t>
  </si>
  <si>
    <t>guarnizione Malax / codice guarnizione</t>
  </si>
  <si>
    <t>cote</t>
  </si>
  <si>
    <t>dimension</t>
  </si>
  <si>
    <t>misura</t>
  </si>
  <si>
    <t>formulaire de cote / de données</t>
  </si>
  <si>
    <t>Dimensional / Order Form</t>
  </si>
  <si>
    <t>modulo misure / incarico</t>
  </si>
  <si>
    <t>relevé de mesures</t>
  </si>
  <si>
    <t>rilievo misure</t>
  </si>
  <si>
    <t>metallo</t>
  </si>
  <si>
    <t>Installation</t>
  </si>
  <si>
    <t xml:space="preserve">montaggio  </t>
  </si>
  <si>
    <t>moteur commandé par radio</t>
  </si>
  <si>
    <t>Motor radio-controlled</t>
  </si>
  <si>
    <t>motore radiocomandato</t>
  </si>
  <si>
    <t>vers l'extérieur</t>
  </si>
  <si>
    <t>to the outside</t>
  </si>
  <si>
    <t>verso l'esterno</t>
  </si>
  <si>
    <t>vers l'intérieur</t>
  </si>
  <si>
    <t>to the inside</t>
  </si>
  <si>
    <t>verso l'interno</t>
  </si>
  <si>
    <t>vers le haut</t>
  </si>
  <si>
    <t>upwards</t>
  </si>
  <si>
    <t>verso l'alto</t>
  </si>
  <si>
    <t>vers le bas</t>
  </si>
  <si>
    <t>downwards</t>
  </si>
  <si>
    <t>verso il basso</t>
  </si>
  <si>
    <t>niche</t>
  </si>
  <si>
    <t>nicchia</t>
  </si>
  <si>
    <t>traitement de surface</t>
  </si>
  <si>
    <t>trattamento della superficie</t>
  </si>
  <si>
    <t>objet:</t>
  </si>
  <si>
    <t>Object:</t>
  </si>
  <si>
    <t>oggetto:</t>
  </si>
  <si>
    <t>papiers TAB</t>
  </si>
  <si>
    <t>Paper TAB</t>
  </si>
  <si>
    <t>TAB documenti</t>
  </si>
  <si>
    <t>plus éventuel rejet d'eau ou poignée de porte en saillie</t>
  </si>
  <si>
    <t>plus any protruding weather rails or door handles</t>
  </si>
  <si>
    <t>più event. scossalina sporgente o maniglie di porte</t>
  </si>
  <si>
    <t>NPA, localité:</t>
  </si>
  <si>
    <t>Post Code, Town</t>
  </si>
  <si>
    <t>NPA, località</t>
  </si>
  <si>
    <t>relè:</t>
  </si>
  <si>
    <t>interruteur:</t>
  </si>
  <si>
    <t>switch:</t>
  </si>
  <si>
    <t>interruttore:</t>
  </si>
  <si>
    <t>couvercle de service amovible</t>
  </si>
  <si>
    <t>Service cover, removable</t>
  </si>
  <si>
    <t>coperchio di servizio rimuovibile</t>
  </si>
  <si>
    <t>croquis</t>
  </si>
  <si>
    <t>schizzi</t>
  </si>
  <si>
    <t>systèmes de protection contre le soleil et les intempéries</t>
  </si>
  <si>
    <t>sun and weather protection system</t>
  </si>
  <si>
    <t>sistemi di protezione solare e contro le intemperie</t>
  </si>
  <si>
    <t>semaine d'expédition</t>
  </si>
  <si>
    <t>despatch week</t>
  </si>
  <si>
    <t>settimana di sped.</t>
  </si>
  <si>
    <t>sta</t>
  </si>
  <si>
    <t>liste de pièces</t>
  </si>
  <si>
    <t>elenchi pez.</t>
  </si>
  <si>
    <t>via:</t>
  </si>
  <si>
    <t>délai pour</t>
  </si>
  <si>
    <t>termini per</t>
  </si>
  <si>
    <t>type</t>
  </si>
  <si>
    <t>tipo</t>
  </si>
  <si>
    <t>UP blanc</t>
  </si>
  <si>
    <t>UP white</t>
  </si>
  <si>
    <t>UP bianco</t>
  </si>
  <si>
    <t>visa</t>
  </si>
  <si>
    <t>visto</t>
  </si>
  <si>
    <t>livraison anticipée mat. Él.</t>
  </si>
  <si>
    <t>Pre-delivery elect. matl.</t>
  </si>
  <si>
    <t>fornitura ant. mat. el.</t>
  </si>
  <si>
    <t>livraison anticipée schéma</t>
  </si>
  <si>
    <t>Pre-delivery circuit diagram</t>
  </si>
  <si>
    <t>fornitura ant. schema</t>
  </si>
  <si>
    <t>livraison anticipée matériel électrique</t>
  </si>
  <si>
    <t>Pre-delivery electrical material</t>
  </si>
  <si>
    <t>fornitura anticipata materiale elettrico</t>
  </si>
  <si>
    <t>livraison anticipée supports</t>
  </si>
  <si>
    <t>Pre-delivery supports</t>
  </si>
  <si>
    <t>fornitura anticipata supporti</t>
  </si>
  <si>
    <t>palier de rouleau</t>
  </si>
  <si>
    <t>roller bearing</t>
  </si>
  <si>
    <t>cuscinetto a rulli</t>
  </si>
  <si>
    <t>émetteur mural</t>
  </si>
  <si>
    <t>wall-mounted transmitter</t>
  </si>
  <si>
    <t>trasmettitore murale</t>
  </si>
  <si>
    <t>amovible</t>
  </si>
  <si>
    <t>rimuovibile</t>
  </si>
  <si>
    <t>dessin</t>
  </si>
  <si>
    <t>disegno</t>
  </si>
  <si>
    <t>feuille supplémentaire</t>
  </si>
  <si>
    <t>additional sheet</t>
  </si>
  <si>
    <t>fogli supplementari</t>
  </si>
  <si>
    <t>hauteur du vide</t>
  </si>
  <si>
    <t>height of opening</t>
  </si>
  <si>
    <t>altezza luce</t>
  </si>
  <si>
    <t>lamelle</t>
  </si>
  <si>
    <t>slat</t>
  </si>
  <si>
    <t>Standard</t>
  </si>
  <si>
    <t>tendenza</t>
  </si>
  <si>
    <t>Zusätzliches Lager</t>
  </si>
  <si>
    <t>additional bearing</t>
  </si>
  <si>
    <t>Aggiuntivo supplementare</t>
  </si>
  <si>
    <t>coudée</t>
  </si>
  <si>
    <t>palier supplémentaire</t>
  </si>
  <si>
    <t>gekrümmte</t>
  </si>
  <si>
    <t>joindre croquis</t>
  </si>
  <si>
    <t>mit Skizze</t>
  </si>
  <si>
    <t>Contact sketches</t>
  </si>
  <si>
    <t>Contatto schizzi</t>
  </si>
  <si>
    <t>Antriebsseite von Innen</t>
  </si>
  <si>
    <t>actionnement (z.T. entraînement)</t>
  </si>
  <si>
    <t xml:space="preserve">(motor) drive </t>
  </si>
  <si>
    <t>plaque d'insertion</t>
  </si>
  <si>
    <t xml:space="preserve">lame finale </t>
  </si>
  <si>
    <t>barra finale</t>
  </si>
  <si>
    <t>plié</t>
  </si>
  <si>
    <t>lamella</t>
  </si>
  <si>
    <t xml:space="preserve">étrier de cadre </t>
  </si>
  <si>
    <t>standard</t>
  </si>
  <si>
    <t>manovella ad asta</t>
  </si>
  <si>
    <t>Panzer</t>
  </si>
  <si>
    <t>Aussteller</t>
  </si>
  <si>
    <t>Kastennische</t>
  </si>
  <si>
    <t>Hochstosssicherung</t>
  </si>
  <si>
    <t>Endschienen-Verriegelung</t>
  </si>
  <si>
    <t>(A/I)</t>
  </si>
  <si>
    <t>(L/B/R)</t>
  </si>
  <si>
    <t>Arretierung oben (kein Sturz)</t>
  </si>
  <si>
    <t>Montageart</t>
  </si>
  <si>
    <t>Panzerfarbtext</t>
  </si>
  <si>
    <t>Kastenrollladen</t>
  </si>
  <si>
    <t>Führungsabstände bei nebeneinanderliegenden Storen</t>
  </si>
  <si>
    <t>Getriebe-/Kabelausgang</t>
  </si>
  <si>
    <t>Endschienen-Dämpfungsprofil</t>
  </si>
  <si>
    <t>commande</t>
  </si>
  <si>
    <t>controller</t>
  </si>
  <si>
    <t>comando elettronico</t>
  </si>
  <si>
    <t>distance entre coulisses pour stores adjacents</t>
  </si>
  <si>
    <t>guide seperations in case of blinds mounted next to each other</t>
  </si>
  <si>
    <t>distanze delle guide per tende collocate l’una accanto all’altra</t>
  </si>
  <si>
    <t>Abschluss unten (kein Fensterbank)</t>
  </si>
  <si>
    <t>FEST</t>
  </si>
  <si>
    <t>Lager auf Führung</t>
  </si>
  <si>
    <t>Getriebe innenliegend</t>
  </si>
  <si>
    <t>Kurbel vormontiert</t>
  </si>
  <si>
    <t>Côté déroulement</t>
  </si>
  <si>
    <t>Système anti-levage</t>
  </si>
  <si>
    <t>Verrouillage lame finale</t>
  </si>
  <si>
    <t>Longueur de verrouillage</t>
  </si>
  <si>
    <t>Profil d'insonorisation lame finale</t>
  </si>
  <si>
    <t>Store à projection</t>
  </si>
  <si>
    <t>Palier sur coulisse</t>
  </si>
  <si>
    <t>Blocage supérieur (pas de linteau)</t>
  </si>
  <si>
    <t>Fermeture inférieure (pas de tablette de fenêtre)</t>
  </si>
  <si>
    <t>Type de montage</t>
  </si>
  <si>
    <t>Volet à rouleau en caisson</t>
  </si>
  <si>
    <t>avec console-palier séparée</t>
  </si>
  <si>
    <t>FIXE</t>
  </si>
  <si>
    <t>Sortie de transmission/de câble</t>
  </si>
  <si>
    <t>Perforation</t>
  </si>
  <si>
    <t>Niche à caisson</t>
  </si>
  <si>
    <t>Text teinte blindé</t>
  </si>
  <si>
    <t>unrolling side</t>
  </si>
  <si>
    <t>push-up lock</t>
  </si>
  <si>
    <t>end-rail lock</t>
  </si>
  <si>
    <t>locking length</t>
  </si>
  <si>
    <t>end rail noise-suppression profile</t>
  </si>
  <si>
    <t>telescopic arm</t>
  </si>
  <si>
    <t>bearings on guide rails</t>
  </si>
  <si>
    <t>latch at top (not a recess)</t>
  </si>
  <si>
    <t>bottom edge (not window sill)</t>
  </si>
  <si>
    <t>mode of mounting</t>
  </si>
  <si>
    <t>box roller blind</t>
  </si>
  <si>
    <t>with separate supporting angles</t>
  </si>
  <si>
    <t>FIXED</t>
  </si>
  <si>
    <t>gearbox output /cable outlet</t>
  </si>
  <si>
    <t>perforation</t>
  </si>
  <si>
    <t>box niche</t>
  </si>
  <si>
    <t>shutter slat colour text</t>
  </si>
  <si>
    <t>Blocco della barra terminale</t>
  </si>
  <si>
    <t>Profilo di smorzamento barra terminale</t>
  </si>
  <si>
    <t>Supporto su guida</t>
  </si>
  <si>
    <t>Arresto in alto (nessun architrave)</t>
  </si>
  <si>
    <t>per angolari di supporto separati</t>
  </si>
  <si>
    <t>Testo a colore corazzato</t>
  </si>
  <si>
    <t>Lato di svolgimento</t>
  </si>
  <si>
    <t>Sicurezza antisollevamento</t>
  </si>
  <si>
    <t>Lunghezza del blocco</t>
  </si>
  <si>
    <t>Espositore</t>
  </si>
  <si>
    <t>Fine in basso (nessun davanzale)</t>
  </si>
  <si>
    <t>Tipo di montaggio</t>
  </si>
  <si>
    <t>Avvolgibile con cassone</t>
  </si>
  <si>
    <t>FISSO</t>
  </si>
  <si>
    <t>Uscita di ingranaggio /di cavi</t>
  </si>
  <si>
    <t>Perforazione</t>
  </si>
  <si>
    <t>Nicchia per cassone</t>
  </si>
  <si>
    <t>cambio interno</t>
  </si>
  <si>
    <t>manovella montare</t>
  </si>
  <si>
    <t>internal gearbox</t>
  </si>
  <si>
    <t>pre-assembled crank</t>
  </si>
  <si>
    <t>transmission du dedans</t>
  </si>
  <si>
    <t>manivelle montage</t>
  </si>
  <si>
    <t>Getriebe aussenliegend</t>
  </si>
  <si>
    <t>exterior gearbox</t>
  </si>
  <si>
    <t>transmission extérieure</t>
  </si>
  <si>
    <t>cambio esterno</t>
  </si>
  <si>
    <t>Hebel</t>
  </si>
  <si>
    <t>Normal</t>
  </si>
  <si>
    <t>lever</t>
  </si>
  <si>
    <t>normal</t>
  </si>
  <si>
    <t>normale</t>
  </si>
  <si>
    <t>leva</t>
  </si>
  <si>
    <t>levier</t>
  </si>
  <si>
    <t>frontal</t>
  </si>
  <si>
    <t>frontale</t>
  </si>
  <si>
    <t>Frontal</t>
  </si>
  <si>
    <t>bk - 39</t>
  </si>
  <si>
    <t>bk - 31</t>
  </si>
  <si>
    <t>bk - 25</t>
  </si>
  <si>
    <t>bk - 45</t>
  </si>
  <si>
    <t>mm</t>
  </si>
  <si>
    <t>Ø63</t>
  </si>
  <si>
    <t>Ø78</t>
  </si>
  <si>
    <t>bk + 10</t>
  </si>
  <si>
    <t>bk - 100</t>
  </si>
  <si>
    <t>bk - 150</t>
  </si>
  <si>
    <t>Rollladen</t>
  </si>
  <si>
    <t>Motor</t>
  </si>
  <si>
    <t>moteur</t>
  </si>
  <si>
    <t>motore</t>
  </si>
  <si>
    <t>Getriebe</t>
  </si>
  <si>
    <t>transmission</t>
  </si>
  <si>
    <t>gearbox</t>
  </si>
  <si>
    <t>cambio</t>
  </si>
  <si>
    <t>ohne Antrieb</t>
  </si>
  <si>
    <t>without gear</t>
  </si>
  <si>
    <t>sans commande</t>
  </si>
  <si>
    <t>senza comando</t>
  </si>
  <si>
    <t>tapparella</t>
  </si>
  <si>
    <t>volet roulant</t>
  </si>
  <si>
    <t>roller shutter</t>
  </si>
  <si>
    <t>konventionell</t>
  </si>
  <si>
    <t>conventionally</t>
  </si>
  <si>
    <t>conventionnel</t>
  </si>
  <si>
    <t>convenzionale</t>
  </si>
  <si>
    <t>Technische Daten</t>
  </si>
  <si>
    <t>données techniques</t>
  </si>
  <si>
    <t>technical data</t>
  </si>
  <si>
    <t>dati tecnici</t>
  </si>
  <si>
    <t>conv.</t>
  </si>
  <si>
    <t>mit Ausnahme</t>
  </si>
  <si>
    <t>all'infuori</t>
  </si>
  <si>
    <t>hormis</t>
  </si>
  <si>
    <t>except for</t>
  </si>
  <si>
    <t>grosse</t>
  </si>
  <si>
    <t>huge</t>
  </si>
  <si>
    <t>grande</t>
  </si>
  <si>
    <t>grand</t>
  </si>
  <si>
    <t>Gewicht</t>
  </si>
  <si>
    <t>weight</t>
  </si>
  <si>
    <t>poids</t>
  </si>
  <si>
    <t>peso</t>
  </si>
  <si>
    <t>z.B.</t>
  </si>
  <si>
    <t>p.e.</t>
  </si>
  <si>
    <t>p.ex.</t>
  </si>
  <si>
    <t>e.g.</t>
  </si>
  <si>
    <t>lungo di rullo</t>
  </si>
  <si>
    <t>longeur du rouleau</t>
  </si>
  <si>
    <t>grandeur du rouleau</t>
  </si>
  <si>
    <t>grandeur de support de coulisse</t>
  </si>
  <si>
    <t>grandezza di guida</t>
  </si>
  <si>
    <t>grandezza di rullo</t>
  </si>
  <si>
    <t>roller dimension</t>
  </si>
  <si>
    <t>roller length</t>
  </si>
  <si>
    <t>end cap</t>
  </si>
  <si>
    <t>guide dimension</t>
  </si>
  <si>
    <t>estremità</t>
  </si>
  <si>
    <t>embout de fermeture</t>
  </si>
  <si>
    <t>Endkappe</t>
  </si>
  <si>
    <t>Gurtenzug</t>
  </si>
  <si>
    <t>comando a cinghia</t>
  </si>
  <si>
    <t>commande à courroie</t>
  </si>
  <si>
    <t>belt drive</t>
  </si>
  <si>
    <t>seitlich</t>
  </si>
  <si>
    <t>schwenkbar</t>
  </si>
  <si>
    <t>sidewise</t>
  </si>
  <si>
    <t>laterale</t>
  </si>
  <si>
    <t>latéral</t>
  </si>
  <si>
    <t>pivotant</t>
  </si>
  <si>
    <t>orientabile</t>
  </si>
  <si>
    <t>slewable</t>
  </si>
  <si>
    <t>Walzenlänge</t>
  </si>
  <si>
    <t>Walzengrösse</t>
  </si>
  <si>
    <t>Führungsgrösse</t>
  </si>
  <si>
    <t>konv.</t>
  </si>
  <si>
    <t>bk + g + 30</t>
  </si>
  <si>
    <t>Walzenachse</t>
  </si>
  <si>
    <t>axe du rouleau</t>
  </si>
  <si>
    <t>tubular axle</t>
  </si>
  <si>
    <t>asse di rullo</t>
  </si>
  <si>
    <t>a</t>
  </si>
  <si>
    <t>mit separaten Lagerwinkeln</t>
  </si>
  <si>
    <t>Riegellänge</t>
  </si>
  <si>
    <t>variabel</t>
  </si>
  <si>
    <t>variable</t>
  </si>
  <si>
    <t>variabile</t>
  </si>
  <si>
    <t>.</t>
  </si>
  <si>
    <t>AR41 (4004)</t>
  </si>
  <si>
    <t>RL13 (4000) / RL37 (4001) / RL41 (4002)</t>
  </si>
  <si>
    <t>Stablänge RL/SRL</t>
  </si>
  <si>
    <t>longeur de la barre RL/SRL</t>
  </si>
  <si>
    <t>bar length RL/SRL</t>
  </si>
  <si>
    <t>lungo di barra RL/SRL</t>
  </si>
  <si>
    <t>Federzug</t>
  </si>
  <si>
    <t>Handkette</t>
  </si>
  <si>
    <t>spring handling</t>
  </si>
  <si>
    <t>chaîne</t>
  </si>
  <si>
    <t>exploitation languette</t>
  </si>
  <si>
    <t>chain</t>
  </si>
  <si>
    <t>filza</t>
  </si>
  <si>
    <t>manovra linguetta</t>
  </si>
  <si>
    <t>nicht erhältlich</t>
  </si>
  <si>
    <t>not available</t>
  </si>
  <si>
    <t>indisponible</t>
  </si>
  <si>
    <t>non disponibile</t>
  </si>
  <si>
    <t>bei</t>
  </si>
  <si>
    <t>Sicherheitsrollladen</t>
  </si>
  <si>
    <t>Copyright by SSAG / gcp</t>
  </si>
  <si>
    <t>Art</t>
  </si>
  <si>
    <t>Schliesshaken</t>
  </si>
  <si>
    <t>Lvi</t>
  </si>
  <si>
    <t>Rvi</t>
  </si>
  <si>
    <t>Stäbe perforiert</t>
  </si>
  <si>
    <t>Aufrollseite</t>
  </si>
  <si>
    <t>Abdruckrolle</t>
  </si>
  <si>
    <t>Stift</t>
  </si>
  <si>
    <t>mandrino</t>
  </si>
  <si>
    <t>UDG</t>
  </si>
  <si>
    <t>schmal</t>
  </si>
  <si>
    <t>étroite</t>
  </si>
  <si>
    <t>stretto</t>
  </si>
  <si>
    <t>G - Mass</t>
  </si>
  <si>
    <t>Grundmasse</t>
  </si>
  <si>
    <t>(100, 200, 300, variabel)</t>
  </si>
  <si>
    <t>Diverses</t>
  </si>
  <si>
    <t>einfach</t>
  </si>
  <si>
    <t>breit</t>
  </si>
  <si>
    <t>Hinweis</t>
  </si>
  <si>
    <t>remarques</t>
  </si>
  <si>
    <t>remark</t>
  </si>
  <si>
    <t>riverimento</t>
  </si>
  <si>
    <t>Solar</t>
  </si>
  <si>
    <t>manuell</t>
  </si>
  <si>
    <t>volets à rouleau de sécurité</t>
  </si>
  <si>
    <t>safety roller blinds</t>
  </si>
  <si>
    <t>avvolgibile di sicurezza</t>
  </si>
  <si>
    <t>typ</t>
  </si>
  <si>
    <t>nasello</t>
  </si>
  <si>
    <t>gâche</t>
  </si>
  <si>
    <t>keeper</t>
  </si>
  <si>
    <t>cheville</t>
  </si>
  <si>
    <t>pin</t>
  </si>
  <si>
    <t>narrow</t>
  </si>
  <si>
    <t>G - dimension</t>
  </si>
  <si>
    <t>G - measure</t>
  </si>
  <si>
    <t>G - misura</t>
  </si>
  <si>
    <t>diverso</t>
  </si>
  <si>
    <t>divers</t>
  </si>
  <si>
    <t>miscellaneous</t>
  </si>
  <si>
    <t>simple</t>
  </si>
  <si>
    <t>radio control</t>
  </si>
  <si>
    <t>centralised control</t>
  </si>
  <si>
    <t>Handheld transmitter 1-channel</t>
  </si>
  <si>
    <t>anodised, uncoloured</t>
  </si>
  <si>
    <t>power unit:</t>
  </si>
  <si>
    <t>Intranet/Massaufnahmeformulare Schenker/MF_RL_P4000_P4001_P4002_P4004</t>
  </si>
  <si>
    <t>Fax 062 / 858 57 53 (WV)</t>
  </si>
  <si>
    <t>Fax 062 / 858 55 32 (EXP)</t>
  </si>
  <si>
    <t>Tel. 062 / 858 58 13</t>
  </si>
  <si>
    <t>Fax 062 / 858 57 56 (Dispo)</t>
  </si>
  <si>
    <t>Email: wiederverkauf@storen.ch</t>
  </si>
  <si>
    <t>Email: mailbox_export@storen.ch</t>
  </si>
  <si>
    <t>WV</t>
  </si>
  <si>
    <t>EXP</t>
  </si>
  <si>
    <t>immer mit</t>
  </si>
  <si>
    <t>toujours avec</t>
  </si>
  <si>
    <t>always with</t>
  </si>
  <si>
    <t>sempre con</t>
  </si>
  <si>
    <t>Perforierung</t>
  </si>
  <si>
    <t>perforazione</t>
  </si>
  <si>
    <t>(G/GZ/M/MF/O/F)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</si>
</sst>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d/mm/yy;@"/>
  </numFmts>
  <fonts count="31" x14ac:knownFonts="1"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8"/>
      <name val="Calibri"/>
      <family val="2"/>
    </font>
    <font>
      <i/>
      <sz val="8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27"/>
      </patternFill>
    </fill>
    <fill>
      <patternFill patternType="solid">
        <fgColor theme="0"/>
        <bgColor auto="1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559">
    <xf numFmtId="0" fontId="0" fillId="0" borderId="0" xfId="0"/>
    <xf numFmtId="0" fontId="1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3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1" fillId="0" borderId="5" xfId="0" applyFont="1" applyBorder="1" applyProtection="1"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10" fillId="0" borderId="3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9" fontId="3" fillId="0" borderId="0" xfId="0" quotePrefix="1" applyNumberFormat="1" applyFont="1" applyBorder="1" applyAlignment="1" applyProtection="1">
      <alignment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164" fontId="13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" fillId="0" borderId="0" xfId="0" quotePrefix="1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13" fillId="0" borderId="23" xfId="0" applyFont="1" applyFill="1" applyBorder="1" applyAlignment="1" applyProtection="1">
      <alignment horizontal="left"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protection hidden="1"/>
    </xf>
    <xf numFmtId="0" fontId="14" fillId="0" borderId="3" xfId="0" applyFont="1" applyBorder="1" applyAlignment="1" applyProtection="1">
      <protection hidden="1"/>
    </xf>
    <xf numFmtId="0" fontId="14" fillId="0" borderId="6" xfId="0" applyFont="1" applyBorder="1" applyProtection="1">
      <protection hidden="1"/>
    </xf>
    <xf numFmtId="0" fontId="14" fillId="0" borderId="0" xfId="0" applyFont="1" applyProtection="1">
      <protection hidden="1"/>
    </xf>
    <xf numFmtId="0" fontId="1" fillId="0" borderId="25" xfId="0" applyFont="1" applyBorder="1" applyProtection="1">
      <protection hidden="1"/>
    </xf>
    <xf numFmtId="0" fontId="1" fillId="0" borderId="26" xfId="0" applyFont="1" applyBorder="1" applyProtection="1">
      <protection hidden="1"/>
    </xf>
    <xf numFmtId="0" fontId="12" fillId="0" borderId="26" xfId="0" applyFont="1" applyBorder="1" applyProtection="1">
      <protection hidden="1"/>
    </xf>
    <xf numFmtId="0" fontId="9" fillId="0" borderId="27" xfId="0" applyFont="1" applyBorder="1" applyAlignment="1" applyProtection="1">
      <alignment horizontal="right"/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1" fillId="0" borderId="29" xfId="0" applyFont="1" applyBorder="1" applyProtection="1">
      <protection hidden="1"/>
    </xf>
    <xf numFmtId="0" fontId="0" fillId="0" borderId="0" xfId="0" applyAlignment="1">
      <alignment wrapText="1"/>
    </xf>
    <xf numFmtId="0" fontId="0" fillId="0" borderId="2" xfId="0" applyBorder="1" applyAlignment="1">
      <alignment vertical="top"/>
    </xf>
    <xf numFmtId="0" fontId="15" fillId="0" borderId="2" xfId="0" applyFont="1" applyBorder="1" applyAlignment="1" applyProtection="1">
      <alignment horizontal="left" vertical="top"/>
      <protection hidden="1"/>
    </xf>
    <xf numFmtId="0" fontId="1" fillId="0" borderId="1" xfId="0" applyNumberFormat="1" applyFont="1" applyBorder="1" applyProtection="1">
      <protection hidden="1"/>
    </xf>
    <xf numFmtId="0" fontId="1" fillId="0" borderId="2" xfId="0" applyNumberFormat="1" applyFont="1" applyBorder="1" applyProtection="1">
      <protection hidden="1"/>
    </xf>
    <xf numFmtId="0" fontId="1" fillId="0" borderId="2" xfId="0" applyNumberFormat="1" applyFont="1" applyBorder="1" applyAlignment="1" applyProtection="1">
      <alignment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NumberFormat="1" applyFont="1" applyBorder="1" applyProtection="1">
      <protection hidden="1"/>
    </xf>
    <xf numFmtId="0" fontId="1" fillId="0" borderId="0" xfId="0" applyNumberFormat="1" applyFont="1" applyBorder="1" applyProtection="1"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horizontal="left" vertical="center"/>
      <protection hidden="1"/>
    </xf>
    <xf numFmtId="0" fontId="1" fillId="0" borderId="6" xfId="0" applyNumberFormat="1" applyFont="1" applyBorder="1" applyAlignment="1" applyProtection="1">
      <alignment vertical="center"/>
      <protection hidden="1"/>
    </xf>
    <xf numFmtId="0" fontId="1" fillId="0" borderId="30" xfId="0" applyNumberFormat="1" applyFont="1" applyBorder="1" applyProtection="1">
      <protection hidden="1"/>
    </xf>
    <xf numFmtId="0" fontId="8" fillId="0" borderId="7" xfId="0" applyNumberFormat="1" applyFont="1" applyBorder="1" applyProtection="1">
      <protection hidden="1"/>
    </xf>
    <xf numFmtId="0" fontId="1" fillId="0" borderId="7" xfId="0" applyNumberFormat="1" applyFont="1" applyBorder="1" applyProtection="1">
      <protection hidden="1"/>
    </xf>
    <xf numFmtId="0" fontId="1" fillId="0" borderId="31" xfId="0" applyNumberFormat="1" applyFont="1" applyBorder="1" applyProtection="1">
      <protection hidden="1"/>
    </xf>
    <xf numFmtId="0" fontId="1" fillId="0" borderId="32" xfId="0" applyNumberFormat="1" applyFont="1" applyBorder="1" applyProtection="1">
      <protection hidden="1"/>
    </xf>
    <xf numFmtId="0" fontId="8" fillId="0" borderId="0" xfId="0" applyNumberFormat="1" applyFont="1" applyBorder="1" applyProtection="1">
      <protection hidden="1"/>
    </xf>
    <xf numFmtId="0" fontId="1" fillId="0" borderId="6" xfId="0" applyNumberFormat="1" applyFont="1" applyBorder="1" applyProtection="1">
      <protection hidden="1"/>
    </xf>
    <xf numFmtId="0" fontId="4" fillId="0" borderId="18" xfId="0" applyNumberFormat="1" applyFont="1" applyBorder="1" applyAlignment="1" applyProtection="1">
      <alignment vertical="center"/>
      <protection hidden="1"/>
    </xf>
    <xf numFmtId="0" fontId="4" fillId="0" borderId="18" xfId="0" applyNumberFormat="1" applyFont="1" applyBorder="1" applyAlignment="1" applyProtection="1">
      <alignment horizontal="right" vertical="center"/>
      <protection hidden="1"/>
    </xf>
    <xf numFmtId="0" fontId="4" fillId="0" borderId="23" xfId="0" applyNumberFormat="1" applyFont="1" applyBorder="1" applyAlignment="1" applyProtection="1">
      <alignment horizontal="right" vertical="center"/>
      <protection hidden="1"/>
    </xf>
    <xf numFmtId="0" fontId="4" fillId="0" borderId="13" xfId="0" applyNumberFormat="1" applyFont="1" applyBorder="1" applyAlignment="1" applyProtection="1">
      <alignment horizontal="right" vertical="center"/>
      <protection hidden="1"/>
    </xf>
    <xf numFmtId="0" fontId="1" fillId="0" borderId="34" xfId="0" applyNumberFormat="1" applyFont="1" applyBorder="1" applyProtection="1">
      <protection hidden="1"/>
    </xf>
    <xf numFmtId="0" fontId="1" fillId="0" borderId="34" xfId="0" applyNumberFormat="1" applyFont="1" applyFill="1" applyBorder="1" applyAlignment="1" applyProtection="1">
      <alignment horizontal="center" vertical="center"/>
      <protection hidden="1"/>
    </xf>
    <xf numFmtId="0" fontId="1" fillId="0" borderId="35" xfId="0" applyNumberFormat="1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17" fillId="0" borderId="0" xfId="0" applyFont="1" applyAlignment="1">
      <alignment vertical="top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locked="0"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4" fillId="0" borderId="0" xfId="0" quotePrefix="1" applyNumberFormat="1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11" xfId="0" applyFont="1" applyBorder="1" applyAlignment="1" applyProtection="1">
      <alignment vertical="center"/>
      <protection hidden="1"/>
    </xf>
    <xf numFmtId="0" fontId="15" fillId="0" borderId="13" xfId="0" applyFont="1" applyBorder="1" applyAlignment="1" applyProtection="1">
      <alignment vertical="center"/>
      <protection hidden="1"/>
    </xf>
    <xf numFmtId="0" fontId="15" fillId="0" borderId="14" xfId="0" applyFont="1" applyBorder="1" applyAlignment="1" applyProtection="1">
      <alignment vertical="center"/>
      <protection hidden="1"/>
    </xf>
    <xf numFmtId="0" fontId="5" fillId="0" borderId="37" xfId="0" applyFont="1" applyBorder="1" applyAlignment="1" applyProtection="1">
      <alignment vertical="center"/>
      <protection hidden="1"/>
    </xf>
    <xf numFmtId="0" fontId="15" fillId="0" borderId="5" xfId="0" applyFont="1" applyBorder="1" applyAlignment="1" applyProtection="1">
      <alignment vertical="center"/>
      <protection hidden="1"/>
    </xf>
    <xf numFmtId="0" fontId="15" fillId="0" borderId="38" xfId="0" applyFont="1" applyBorder="1" applyAlignment="1" applyProtection="1">
      <alignment vertical="center"/>
      <protection hidden="1"/>
    </xf>
    <xf numFmtId="0" fontId="4" fillId="0" borderId="39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39" xfId="0" applyFont="1" applyBorder="1" applyAlignment="1" applyProtection="1">
      <alignment vertical="center"/>
      <protection hidden="1"/>
    </xf>
    <xf numFmtId="0" fontId="4" fillId="0" borderId="13" xfId="0" applyNumberFormat="1" applyFont="1" applyBorder="1" applyAlignment="1" applyProtection="1">
      <alignment horizontal="center" vertical="center"/>
      <protection hidden="1"/>
    </xf>
    <xf numFmtId="0" fontId="4" fillId="0" borderId="13" xfId="0" quotePrefix="1" applyNumberFormat="1" applyFont="1" applyBorder="1" applyAlignment="1" applyProtection="1">
      <alignment horizontal="left" vertical="center"/>
      <protection hidden="1"/>
    </xf>
    <xf numFmtId="0" fontId="4" fillId="0" borderId="8" xfId="0" applyNumberFormat="1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0" fillId="0" borderId="0" xfId="0" applyAlignment="1"/>
    <xf numFmtId="0" fontId="14" fillId="0" borderId="22" xfId="0" applyFont="1" applyBorder="1" applyAlignment="1" applyProtection="1">
      <protection hidden="1"/>
    </xf>
    <xf numFmtId="0" fontId="14" fillId="0" borderId="29" xfId="0" applyFont="1" applyBorder="1" applyProtection="1">
      <protection hidden="1"/>
    </xf>
    <xf numFmtId="0" fontId="0" fillId="0" borderId="0" xfId="0" applyBorder="1"/>
    <xf numFmtId="0" fontId="0" fillId="0" borderId="5" xfId="0" applyBorder="1"/>
    <xf numFmtId="0" fontId="0" fillId="0" borderId="0" xfId="0" applyBorder="1" applyAlignment="1"/>
    <xf numFmtId="0" fontId="22" fillId="0" borderId="0" xfId="0" quotePrefix="1" applyFont="1" applyBorder="1" applyAlignment="1"/>
    <xf numFmtId="0" fontId="22" fillId="0" borderId="0" xfId="0" applyFont="1" applyBorder="1"/>
    <xf numFmtId="0" fontId="22" fillId="0" borderId="15" xfId="0" applyFont="1" applyBorder="1" applyAlignment="1"/>
    <xf numFmtId="0" fontId="22" fillId="0" borderId="0" xfId="0" applyFont="1" applyBorder="1" applyAlignment="1"/>
    <xf numFmtId="0" fontId="4" fillId="0" borderId="44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8" xfId="0" applyFont="1" applyBorder="1" applyProtection="1"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8" xfId="0" applyFont="1" applyBorder="1" applyProtection="1"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Protection="1"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locked="0" hidden="1"/>
    </xf>
    <xf numFmtId="0" fontId="1" fillId="0" borderId="0" xfId="0" quotePrefix="1" applyFont="1" applyBorder="1" applyAlignment="1" applyProtection="1">
      <alignment horizontal="left" vertical="center"/>
      <protection hidden="1"/>
    </xf>
    <xf numFmtId="0" fontId="1" fillId="0" borderId="0" xfId="0" quotePrefix="1" applyFont="1" applyBorder="1" applyProtection="1">
      <protection hidden="1"/>
    </xf>
    <xf numFmtId="0" fontId="4" fillId="0" borderId="7" xfId="0" applyNumberFormat="1" applyFont="1" applyBorder="1" applyAlignment="1" applyProtection="1">
      <alignment vertical="center"/>
      <protection hidden="1"/>
    </xf>
    <xf numFmtId="0" fontId="4" fillId="0" borderId="7" xfId="0" applyNumberFormat="1" applyFont="1" applyBorder="1" applyProtection="1">
      <protection hidden="1"/>
    </xf>
    <xf numFmtId="0" fontId="4" fillId="0" borderId="31" xfId="0" applyNumberFormat="1" applyFont="1" applyBorder="1" applyProtection="1">
      <protection hidden="1"/>
    </xf>
    <xf numFmtId="0" fontId="4" fillId="0" borderId="10" xfId="0" applyNumberFormat="1" applyFont="1" applyBorder="1" applyAlignment="1" applyProtection="1">
      <alignment vertical="center"/>
      <protection hidden="1"/>
    </xf>
    <xf numFmtId="0" fontId="4" fillId="0" borderId="8" xfId="0" quotePrefix="1" applyNumberFormat="1" applyFont="1" applyBorder="1" applyAlignment="1" applyProtection="1">
      <alignment vertical="center"/>
      <protection hidden="1"/>
    </xf>
    <xf numFmtId="0" fontId="4" fillId="0" borderId="28" xfId="0" applyNumberFormat="1" applyFont="1" applyBorder="1" applyAlignment="1" applyProtection="1">
      <alignment vertical="center"/>
      <protection hidden="1"/>
    </xf>
    <xf numFmtId="0" fontId="4" fillId="0" borderId="36" xfId="0" applyNumberFormat="1" applyFont="1" applyBorder="1" applyAlignment="1" applyProtection="1">
      <alignment vertical="center"/>
      <protection hidden="1"/>
    </xf>
    <xf numFmtId="0" fontId="4" fillId="0" borderId="13" xfId="0" applyNumberFormat="1" applyFont="1" applyBorder="1" applyAlignment="1" applyProtection="1">
      <alignment vertical="center"/>
      <protection hidden="1"/>
    </xf>
    <xf numFmtId="0" fontId="4" fillId="0" borderId="13" xfId="0" quotePrefix="1" applyNumberFormat="1" applyFont="1" applyBorder="1" applyAlignment="1" applyProtection="1">
      <alignment vertical="center"/>
      <protection hidden="1"/>
    </xf>
    <xf numFmtId="0" fontId="4" fillId="0" borderId="33" xfId="0" applyNumberFormat="1" applyFont="1" applyBorder="1" applyAlignment="1" applyProtection="1">
      <alignment vertical="center"/>
      <protection hidden="1"/>
    </xf>
    <xf numFmtId="0" fontId="4" fillId="0" borderId="18" xfId="0" quotePrefix="1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4" fillId="0" borderId="6" xfId="0" applyNumberFormat="1" applyFont="1" applyBorder="1" applyAlignment="1" applyProtection="1">
      <alignment horizontal="right" vertical="center"/>
      <protection hidden="1"/>
    </xf>
    <xf numFmtId="0" fontId="4" fillId="0" borderId="8" xfId="0" applyNumberFormat="1" applyFont="1" applyBorder="1" applyAlignment="1" applyProtection="1">
      <alignment horizontal="right" vertical="center"/>
      <protection hidden="1"/>
    </xf>
    <xf numFmtId="0" fontId="4" fillId="0" borderId="28" xfId="0" applyNumberFormat="1" applyFont="1" applyBorder="1" applyAlignment="1" applyProtection="1">
      <alignment horizontal="right" vertical="center"/>
      <protection hidden="1"/>
    </xf>
    <xf numFmtId="0" fontId="4" fillId="0" borderId="17" xfId="0" applyNumberFormat="1" applyFont="1" applyBorder="1" applyAlignment="1" applyProtection="1">
      <alignment vertical="center"/>
      <protection hidden="1"/>
    </xf>
    <xf numFmtId="0" fontId="4" fillId="0" borderId="46" xfId="0" applyNumberFormat="1" applyFont="1" applyBorder="1" applyAlignment="1" applyProtection="1">
      <alignment horizontal="right" vertical="center"/>
      <protection hidden="1"/>
    </xf>
    <xf numFmtId="0" fontId="4" fillId="0" borderId="13" xfId="0" quotePrefix="1" applyNumberFormat="1" applyFont="1" applyBorder="1" applyAlignment="1" applyProtection="1">
      <alignment horizontal="center" vertical="center"/>
      <protection hidden="1"/>
    </xf>
    <xf numFmtId="0" fontId="4" fillId="0" borderId="33" xfId="0" quotePrefix="1" applyNumberFormat="1" applyFont="1" applyBorder="1" applyAlignment="1" applyProtection="1">
      <alignment horizontal="center" vertical="center"/>
      <protection hidden="1"/>
    </xf>
    <xf numFmtId="0" fontId="4" fillId="0" borderId="17" xfId="0" quotePrefix="1" applyNumberFormat="1" applyFont="1" applyBorder="1" applyAlignment="1" applyProtection="1">
      <alignment vertical="center"/>
      <protection hidden="1"/>
    </xf>
    <xf numFmtId="0" fontId="4" fillId="0" borderId="47" xfId="0" applyNumberFormat="1" applyFont="1" applyBorder="1" applyAlignment="1" applyProtection="1">
      <alignment vertical="center"/>
      <protection hidden="1"/>
    </xf>
    <xf numFmtId="0" fontId="4" fillId="0" borderId="23" xfId="0" applyNumberFormat="1" applyFont="1" applyBorder="1" applyAlignment="1" applyProtection="1">
      <alignment vertical="center"/>
      <protection hidden="1"/>
    </xf>
    <xf numFmtId="0" fontId="4" fillId="0" borderId="48" xfId="0" applyNumberFormat="1" applyFont="1" applyBorder="1" applyAlignment="1" applyProtection="1">
      <alignment vertical="center"/>
      <protection hidden="1"/>
    </xf>
    <xf numFmtId="0" fontId="4" fillId="0" borderId="15" xfId="0" applyNumberFormat="1" applyFont="1" applyBorder="1" applyAlignment="1" applyProtection="1">
      <alignment vertical="center"/>
      <protection hidden="1"/>
    </xf>
    <xf numFmtId="0" fontId="4" fillId="0" borderId="5" xfId="0" applyNumberFormat="1" applyFont="1" applyBorder="1" applyAlignment="1" applyProtection="1">
      <alignment vertical="center"/>
      <protection hidden="1"/>
    </xf>
    <xf numFmtId="0" fontId="5" fillId="0" borderId="18" xfId="0" applyNumberFormat="1" applyFont="1" applyBorder="1" applyAlignment="1" applyProtection="1">
      <alignment horizontal="right" vertical="center"/>
      <protection hidden="1"/>
    </xf>
    <xf numFmtId="0" fontId="5" fillId="0" borderId="23" xfId="0" applyNumberFormat="1" applyFont="1" applyBorder="1" applyAlignment="1" applyProtection="1">
      <alignment horizontal="right" vertical="center"/>
      <protection hidden="1"/>
    </xf>
    <xf numFmtId="0" fontId="5" fillId="0" borderId="49" xfId="0" applyNumberFormat="1" applyFont="1" applyBorder="1" applyAlignment="1" applyProtection="1">
      <alignment vertical="center"/>
      <protection hidden="1"/>
    </xf>
    <xf numFmtId="0" fontId="4" fillId="0" borderId="33" xfId="0" applyNumberFormat="1" applyFont="1" applyBorder="1" applyAlignment="1" applyProtection="1">
      <alignment horizontal="right" vertical="center"/>
      <protection hidden="1"/>
    </xf>
    <xf numFmtId="0" fontId="4" fillId="0" borderId="50" xfId="0" applyNumberFormat="1" applyFont="1" applyBorder="1" applyAlignment="1" applyProtection="1">
      <alignment horizontal="right" vertical="center"/>
      <protection hidden="1"/>
    </xf>
    <xf numFmtId="0" fontId="4" fillId="0" borderId="51" xfId="0" applyNumberFormat="1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vertical="center"/>
      <protection hidden="1"/>
    </xf>
    <xf numFmtId="0" fontId="20" fillId="0" borderId="36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15" fillId="0" borderId="0" xfId="0" applyFont="1" applyAlignment="1"/>
    <xf numFmtId="0" fontId="22" fillId="0" borderId="0" xfId="0" applyFont="1" applyBorder="1" applyAlignment="1">
      <alignment wrapText="1"/>
    </xf>
    <xf numFmtId="0" fontId="25" fillId="0" borderId="0" xfId="0" applyFont="1"/>
    <xf numFmtId="0" fontId="5" fillId="0" borderId="41" xfId="0" applyFont="1" applyBorder="1" applyAlignment="1" applyProtection="1">
      <alignment vertical="center"/>
      <protection hidden="1"/>
    </xf>
    <xf numFmtId="0" fontId="5" fillId="0" borderId="42" xfId="0" applyFont="1" applyBorder="1" applyAlignment="1" applyProtection="1">
      <alignment vertical="center"/>
      <protection hidden="1"/>
    </xf>
    <xf numFmtId="0" fontId="5" fillId="0" borderId="4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36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/>
    <xf numFmtId="0" fontId="4" fillId="0" borderId="16" xfId="0" applyNumberFormat="1" applyFont="1" applyBorder="1" applyAlignment="1" applyProtection="1">
      <alignment vertical="center"/>
      <protection hidden="1"/>
    </xf>
    <xf numFmtId="0" fontId="5" fillId="0" borderId="13" xfId="0" applyNumberFormat="1" applyFont="1" applyBorder="1"/>
    <xf numFmtId="0" fontId="5" fillId="0" borderId="13" xfId="0" applyNumberFormat="1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23" fillId="0" borderId="15" xfId="0" applyFont="1" applyBorder="1" applyAlignment="1"/>
    <xf numFmtId="0" fontId="23" fillId="0" borderId="0" xfId="0" applyFont="1" applyBorder="1" applyAlignment="1"/>
    <xf numFmtId="0" fontId="23" fillId="0" borderId="20" xfId="0" applyFont="1" applyBorder="1" applyAlignment="1"/>
    <xf numFmtId="0" fontId="22" fillId="0" borderId="15" xfId="0" applyFont="1" applyBorder="1"/>
    <xf numFmtId="0" fontId="15" fillId="0" borderId="0" xfId="0" applyFont="1"/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23" xfId="0" applyNumberFormat="1" applyFont="1" applyBorder="1"/>
    <xf numFmtId="0" fontId="22" fillId="0" borderId="2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5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5" fillId="0" borderId="20" xfId="0" applyFont="1" applyBorder="1"/>
    <xf numFmtId="0" fontId="5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5" fillId="0" borderId="0" xfId="0" applyFont="1" applyFill="1" applyBorder="1"/>
    <xf numFmtId="0" fontId="5" fillId="0" borderId="15" xfId="0" applyFont="1" applyBorder="1" applyAlignment="1"/>
    <xf numFmtId="0" fontId="5" fillId="0" borderId="15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38" xfId="0" applyFont="1" applyBorder="1"/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right"/>
    </xf>
    <xf numFmtId="0" fontId="2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2" xfId="0" applyFont="1" applyBorder="1" applyAlignment="1"/>
    <xf numFmtId="0" fontId="5" fillId="0" borderId="12" xfId="0" applyFont="1" applyBorder="1" applyAlignment="1">
      <alignment horizontal="right"/>
    </xf>
    <xf numFmtId="0" fontId="22" fillId="0" borderId="15" xfId="0" applyFont="1" applyFill="1" applyBorder="1"/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17" fillId="0" borderId="4" xfId="0" applyFont="1" applyBorder="1" applyAlignment="1"/>
    <xf numFmtId="0" fontId="17" fillId="0" borderId="5" xfId="0" applyFont="1" applyBorder="1" applyAlignment="1"/>
    <xf numFmtId="0" fontId="17" fillId="0" borderId="38" xfId="0" applyFont="1" applyBorder="1" applyAlignment="1"/>
    <xf numFmtId="0" fontId="26" fillId="0" borderId="0" xfId="0" applyFont="1" applyBorder="1" applyAlignment="1"/>
    <xf numFmtId="0" fontId="5" fillId="0" borderId="20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23" fillId="0" borderId="72" xfId="0" applyFont="1" applyBorder="1" applyAlignment="1"/>
    <xf numFmtId="0" fontId="22" fillId="0" borderId="72" xfId="0" applyFont="1" applyBorder="1" applyAlignment="1"/>
    <xf numFmtId="0" fontId="22" fillId="0" borderId="72" xfId="0" applyFont="1" applyFill="1" applyBorder="1"/>
    <xf numFmtId="0" fontId="5" fillId="0" borderId="72" xfId="0" applyFont="1" applyFill="1" applyBorder="1"/>
    <xf numFmtId="0" fontId="27" fillId="0" borderId="72" xfId="0" applyFont="1" applyFill="1" applyBorder="1"/>
    <xf numFmtId="0" fontId="5" fillId="0" borderId="72" xfId="0" applyFont="1" applyBorder="1"/>
    <xf numFmtId="0" fontId="0" fillId="0" borderId="48" xfId="0" applyBorder="1"/>
    <xf numFmtId="0" fontId="5" fillId="0" borderId="18" xfId="0" applyFont="1" applyBorder="1"/>
    <xf numFmtId="0" fontId="5" fillId="0" borderId="73" xfId="0" applyFont="1" applyBorder="1"/>
    <xf numFmtId="0" fontId="5" fillId="0" borderId="74" xfId="0" applyFont="1" applyBorder="1"/>
    <xf numFmtId="0" fontId="23" fillId="0" borderId="18" xfId="0" applyFont="1" applyBorder="1" applyAlignment="1"/>
    <xf numFmtId="0" fontId="5" fillId="0" borderId="18" xfId="0" applyFont="1" applyBorder="1" applyAlignment="1">
      <alignment horizontal="right"/>
    </xf>
    <xf numFmtId="0" fontId="5" fillId="0" borderId="19" xfId="0" applyFont="1" applyBorder="1"/>
    <xf numFmtId="0" fontId="5" fillId="0" borderId="48" xfId="0" applyFont="1" applyBorder="1"/>
    <xf numFmtId="0" fontId="5" fillId="0" borderId="18" xfId="0" applyFont="1" applyBorder="1" applyAlignment="1"/>
    <xf numFmtId="0" fontId="5" fillId="0" borderId="23" xfId="0" applyFont="1" applyBorder="1"/>
    <xf numFmtId="0" fontId="22" fillId="0" borderId="23" xfId="0" applyFont="1" applyBorder="1"/>
    <xf numFmtId="0" fontId="22" fillId="0" borderId="23" xfId="0" applyFont="1" applyBorder="1" applyAlignment="1"/>
    <xf numFmtId="0" fontId="5" fillId="0" borderId="75" xfId="0" applyFont="1" applyBorder="1"/>
    <xf numFmtId="0" fontId="5" fillId="0" borderId="76" xfId="0" applyFont="1" applyBorder="1"/>
    <xf numFmtId="0" fontId="5" fillId="0" borderId="13" xfId="0" applyNumberFormat="1" applyFont="1" applyBorder="1" applyAlignment="1" applyProtection="1">
      <alignment horizontal="center" vertical="center" textRotation="90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0" fontId="28" fillId="0" borderId="12" xfId="0" applyFont="1" applyBorder="1" applyAlignment="1" applyProtection="1">
      <alignment vertical="center"/>
      <protection hidden="1"/>
    </xf>
    <xf numFmtId="0" fontId="4" fillId="0" borderId="23" xfId="0" quotePrefix="1" applyNumberFormat="1" applyFont="1" applyBorder="1" applyAlignment="1" applyProtection="1">
      <alignment vertical="center"/>
      <protection hidden="1"/>
    </xf>
    <xf numFmtId="0" fontId="5" fillId="0" borderId="23" xfId="0" applyNumberFormat="1" applyFont="1" applyBorder="1" applyAlignment="1" applyProtection="1">
      <alignment horizontal="center" vertical="center"/>
      <protection hidden="1"/>
    </xf>
    <xf numFmtId="0" fontId="4" fillId="0" borderId="37" xfId="0" applyNumberFormat="1" applyFont="1" applyBorder="1" applyAlignment="1" applyProtection="1">
      <alignment vertical="center"/>
      <protection hidden="1"/>
    </xf>
    <xf numFmtId="0" fontId="4" fillId="0" borderId="12" xfId="0" applyNumberFormat="1" applyFont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4" fillId="0" borderId="46" xfId="0" applyNumberFormat="1" applyFont="1" applyBorder="1" applyAlignment="1" applyProtection="1">
      <alignment vertical="center"/>
      <protection hidden="1"/>
    </xf>
    <xf numFmtId="0" fontId="5" fillId="0" borderId="8" xfId="0" applyNumberFormat="1" applyFont="1" applyBorder="1" applyAlignment="1" applyProtection="1">
      <alignment horizontal="center" vertical="center"/>
      <protection hidden="1"/>
    </xf>
    <xf numFmtId="0" fontId="4" fillId="0" borderId="36" xfId="0" applyNumberFormat="1" applyFont="1" applyBorder="1" applyAlignment="1" applyProtection="1">
      <alignment horizontal="left" vertical="center"/>
      <protection hidden="1"/>
    </xf>
    <xf numFmtId="0" fontId="4" fillId="0" borderId="13" xfId="0" applyNumberFormat="1" applyFont="1" applyBorder="1" applyAlignment="1" applyProtection="1">
      <alignment horizontal="left" vertical="center"/>
      <protection hidden="1"/>
    </xf>
    <xf numFmtId="0" fontId="4" fillId="0" borderId="17" xfId="0" applyNumberFormat="1" applyFont="1" applyBorder="1" applyAlignment="1" applyProtection="1">
      <alignment horizontal="right" vertical="center"/>
      <protection hidden="1"/>
    </xf>
    <xf numFmtId="0" fontId="5" fillId="0" borderId="17" xfId="0" applyNumberFormat="1" applyFont="1" applyBorder="1" applyAlignment="1" applyProtection="1">
      <alignment horizontal="right" vertical="center"/>
      <protection hidden="1"/>
    </xf>
    <xf numFmtId="0" fontId="5" fillId="0" borderId="18" xfId="0" applyNumberFormat="1" applyFont="1" applyBorder="1"/>
    <xf numFmtId="0" fontId="1" fillId="0" borderId="18" xfId="0" applyFont="1" applyBorder="1" applyProtection="1">
      <protection hidden="1"/>
    </xf>
    <xf numFmtId="0" fontId="5" fillId="0" borderId="18" xfId="0" applyNumberFormat="1" applyFont="1" applyBorder="1" applyAlignment="1" applyProtection="1">
      <alignment horizontal="center" vertical="center"/>
      <protection hidden="1"/>
    </xf>
    <xf numFmtId="0" fontId="4" fillId="0" borderId="58" xfId="0" applyNumberFormat="1" applyFont="1" applyBorder="1" applyAlignment="1" applyProtection="1">
      <alignment horizontal="right" vertical="center"/>
      <protection hidden="1"/>
    </xf>
    <xf numFmtId="0" fontId="4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NumberFormat="1" applyFont="1" applyBorder="1" applyAlignment="1" applyProtection="1">
      <alignment horizontal="right" vertical="center"/>
      <protection hidden="1"/>
    </xf>
    <xf numFmtId="0" fontId="5" fillId="0" borderId="15" xfId="0" applyNumberFormat="1" applyFont="1" applyBorder="1" applyAlignment="1" applyProtection="1">
      <alignment vertical="center"/>
      <protection hidden="1"/>
    </xf>
    <xf numFmtId="0" fontId="5" fillId="0" borderId="5" xfId="0" applyNumberFormat="1" applyFont="1" applyBorder="1" applyAlignment="1" applyProtection="1">
      <alignment horizontal="right" vertical="center"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vertical="center"/>
      <protection hidden="1"/>
    </xf>
    <xf numFmtId="0" fontId="1" fillId="0" borderId="75" xfId="0" applyFont="1" applyBorder="1" applyAlignment="1" applyProtection="1">
      <alignment vertical="center"/>
      <protection hidden="1"/>
    </xf>
    <xf numFmtId="0" fontId="15" fillId="0" borderId="0" xfId="0" applyFont="1" applyBorder="1" applyAlignment="1"/>
    <xf numFmtId="0" fontId="1" fillId="0" borderId="0" xfId="0" applyFont="1" applyFill="1" applyAlignment="1" applyProtection="1">
      <alignment horizontal="center"/>
      <protection locked="0" hidden="1"/>
    </xf>
    <xf numFmtId="0" fontId="4" fillId="0" borderId="37" xfId="0" applyNumberFormat="1" applyFont="1" applyBorder="1" applyAlignment="1" applyProtection="1">
      <alignment vertical="center"/>
      <protection hidden="1"/>
    </xf>
    <xf numFmtId="0" fontId="4" fillId="0" borderId="12" xfId="0" applyNumberFormat="1" applyFont="1" applyBorder="1" applyAlignment="1" applyProtection="1">
      <alignment vertical="center"/>
      <protection hidden="1"/>
    </xf>
    <xf numFmtId="0" fontId="30" fillId="0" borderId="0" xfId="0" applyFont="1" applyFill="1" applyBorder="1" applyAlignment="1"/>
    <xf numFmtId="0" fontId="4" fillId="0" borderId="12" xfId="0" applyNumberFormat="1" applyFont="1" applyFill="1" applyBorder="1" applyAlignment="1" applyProtection="1">
      <alignment vertical="center"/>
      <protection hidden="1"/>
    </xf>
    <xf numFmtId="0" fontId="4" fillId="0" borderId="29" xfId="0" applyNumberFormat="1" applyFont="1" applyBorder="1" applyAlignment="1" applyProtection="1">
      <alignment horizontal="right" vertical="center"/>
      <protection hidden="1"/>
    </xf>
    <xf numFmtId="0" fontId="4" fillId="0" borderId="18" xfId="0" applyNumberFormat="1" applyFont="1" applyFill="1" applyBorder="1" applyAlignment="1" applyProtection="1">
      <alignment vertical="center"/>
      <protection hidden="1"/>
    </xf>
    <xf numFmtId="0" fontId="4" fillId="0" borderId="45" xfId="0" applyNumberFormat="1" applyFont="1" applyBorder="1" applyAlignment="1" applyProtection="1">
      <alignment horizontal="right" vertical="center"/>
      <protection hidden="1"/>
    </xf>
    <xf numFmtId="0" fontId="21" fillId="0" borderId="48" xfId="0" applyNumberFormat="1" applyFont="1" applyBorder="1" applyAlignment="1" applyProtection="1">
      <alignment vertical="center"/>
      <protection hidden="1"/>
    </xf>
    <xf numFmtId="0" fontId="5" fillId="0" borderId="32" xfId="0" applyNumberFormat="1" applyFont="1" applyBorder="1" applyAlignment="1" applyProtection="1">
      <alignment vertical="center" textRotation="90"/>
      <protection hidden="1"/>
    </xf>
    <xf numFmtId="0" fontId="5" fillId="0" borderId="71" xfId="0" applyNumberFormat="1" applyFont="1" applyBorder="1" applyAlignment="1" applyProtection="1">
      <alignment vertical="center" textRotation="90"/>
      <protection hidden="1"/>
    </xf>
    <xf numFmtId="0" fontId="4" fillId="0" borderId="5" xfId="0" applyNumberFormat="1" applyFont="1" applyBorder="1" applyAlignment="1" applyProtection="1">
      <alignment horizontal="left" vertical="center"/>
      <protection hidden="1"/>
    </xf>
    <xf numFmtId="0" fontId="4" fillId="0" borderId="24" xfId="0" applyNumberFormat="1" applyFont="1" applyBorder="1" applyAlignment="1" applyProtection="1">
      <alignment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8" xfId="0" applyNumberFormat="1" applyFont="1" applyFill="1" applyBorder="1" applyAlignment="1" applyProtection="1">
      <alignment horizontal="center" vertical="center"/>
      <protection locked="0"/>
    </xf>
    <xf numFmtId="165" fontId="13" fillId="2" borderId="11" xfId="0" applyNumberFormat="1" applyFont="1" applyFill="1" applyBorder="1" applyAlignment="1" applyProtection="1">
      <alignment horizontal="center" vertical="center"/>
      <protection locked="0"/>
    </xf>
    <xf numFmtId="49" fontId="13" fillId="2" borderId="10" xfId="0" applyNumberFormat="1" applyFont="1" applyFill="1" applyBorder="1" applyAlignment="1" applyProtection="1">
      <alignment horizontal="center" vertical="center"/>
      <protection locked="0"/>
    </xf>
    <xf numFmtId="49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15" fillId="0" borderId="16" xfId="0" applyFont="1" applyBorder="1" applyAlignment="1" applyProtection="1">
      <alignment horizontal="left" vertical="center"/>
      <protection hidden="1"/>
    </xf>
    <xf numFmtId="0" fontId="15" fillId="0" borderId="17" xfId="0" applyFont="1" applyBorder="1" applyAlignment="1" applyProtection="1">
      <alignment horizontal="left" vertical="center"/>
      <protection hidden="1"/>
    </xf>
    <xf numFmtId="0" fontId="15" fillId="0" borderId="21" xfId="0" applyFont="1" applyBorder="1" applyAlignment="1" applyProtection="1">
      <alignment horizontal="left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13" xfId="0" applyNumberFormat="1" applyFont="1" applyFill="1" applyBorder="1" applyAlignment="1" applyProtection="1">
      <alignment horizontal="center" vertical="center"/>
      <protection locked="0"/>
    </xf>
    <xf numFmtId="49" fontId="13" fillId="2" borderId="33" xfId="0" applyNumberFormat="1" applyFont="1" applyFill="1" applyBorder="1" applyAlignment="1" applyProtection="1">
      <alignment horizontal="center" vertical="center"/>
      <protection locked="0"/>
    </xf>
    <xf numFmtId="165" fontId="13" fillId="2" borderId="36" xfId="0" applyNumberFormat="1" applyFont="1" applyFill="1" applyBorder="1" applyAlignment="1" applyProtection="1">
      <alignment horizontal="center" vertical="center"/>
      <protection locked="0"/>
    </xf>
    <xf numFmtId="165" fontId="13" fillId="2" borderId="13" xfId="0" applyNumberFormat="1" applyFont="1" applyFill="1" applyBorder="1" applyAlignment="1" applyProtection="1">
      <alignment horizontal="center" vertical="center"/>
      <protection locked="0"/>
    </xf>
    <xf numFmtId="165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left" vertical="center" wrapText="1"/>
      <protection hidden="1"/>
    </xf>
    <xf numFmtId="0" fontId="20" fillId="0" borderId="13" xfId="0" applyFont="1" applyBorder="1" applyAlignment="1" applyProtection="1">
      <alignment horizontal="left" vertical="center" wrapText="1"/>
      <protection hidden="1"/>
    </xf>
    <xf numFmtId="0" fontId="20" fillId="0" borderId="14" xfId="0" applyFont="1" applyBorder="1" applyAlignment="1" applyProtection="1">
      <alignment horizontal="left" vertical="center" wrapText="1"/>
      <protection hidden="1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hidden="1"/>
    </xf>
    <xf numFmtId="0" fontId="3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left" vertical="center"/>
      <protection hidden="1"/>
    </xf>
    <xf numFmtId="0" fontId="15" fillId="0" borderId="7" xfId="0" applyFont="1" applyBorder="1" applyAlignment="1" applyProtection="1">
      <protection hidden="1"/>
    </xf>
    <xf numFmtId="0" fontId="29" fillId="0" borderId="0" xfId="0" applyFont="1" applyBorder="1" applyAlignment="1" applyProtection="1">
      <alignment horizontal="center" vertical="top" wrapText="1"/>
      <protection hidden="1"/>
    </xf>
    <xf numFmtId="0" fontId="29" fillId="0" borderId="20" xfId="0" applyFont="1" applyBorder="1" applyAlignment="1" applyProtection="1">
      <alignment horizontal="center" vertical="top" wrapText="1"/>
      <protection hidden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5" fillId="0" borderId="39" xfId="0" applyFont="1" applyBorder="1" applyAlignment="1" applyProtection="1">
      <alignment horizontal="left" vertical="center"/>
      <protection hidden="1"/>
    </xf>
    <xf numFmtId="0" fontId="15" fillId="0" borderId="7" xfId="0" applyFont="1" applyBorder="1" applyAlignment="1" applyProtection="1">
      <alignment vertical="center"/>
      <protection hidden="1"/>
    </xf>
    <xf numFmtId="49" fontId="13" fillId="2" borderId="36" xfId="0" quotePrefix="1" applyNumberFormat="1" applyFont="1" applyFill="1" applyBorder="1" applyAlignment="1" applyProtection="1">
      <alignment horizontal="center" vertical="center"/>
      <protection locked="0"/>
    </xf>
    <xf numFmtId="49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13" fillId="2" borderId="36" xfId="0" quotePrefix="1" applyFont="1" applyFill="1" applyBorder="1" applyAlignment="1" applyProtection="1">
      <alignment horizontal="center" vertical="center"/>
      <protection locked="0"/>
    </xf>
    <xf numFmtId="49" fontId="13" fillId="2" borderId="47" xfId="0" applyNumberFormat="1" applyFont="1" applyFill="1" applyBorder="1" applyAlignment="1" applyProtection="1">
      <alignment horizontal="center" vertical="center"/>
      <protection locked="0"/>
    </xf>
    <xf numFmtId="49" fontId="13" fillId="2" borderId="23" xfId="0" applyNumberFormat="1" applyFont="1" applyFill="1" applyBorder="1" applyAlignment="1" applyProtection="1">
      <alignment horizontal="center" vertical="center"/>
      <protection locked="0"/>
    </xf>
    <xf numFmtId="49" fontId="13" fillId="2" borderId="75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49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2" borderId="10" xfId="0" quotePrefix="1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49" fontId="13" fillId="0" borderId="36" xfId="0" quotePrefix="1" applyNumberFormat="1" applyFont="1" applyFill="1" applyBorder="1" applyAlignment="1" applyProtection="1">
      <alignment horizontal="center" vertical="center"/>
      <protection locked="0"/>
    </xf>
    <xf numFmtId="49" fontId="13" fillId="0" borderId="13" xfId="0" quotePrefix="1" applyNumberFormat="1" applyFont="1" applyFill="1" applyBorder="1" applyAlignment="1" applyProtection="1">
      <alignment horizontal="center" vertical="center"/>
      <protection locked="0"/>
    </xf>
    <xf numFmtId="49" fontId="13" fillId="0" borderId="14" xfId="0" quotePrefix="1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right" vertical="center"/>
      <protection hidden="1"/>
    </xf>
    <xf numFmtId="49" fontId="3" fillId="0" borderId="0" xfId="0" applyNumberFormat="1" applyFont="1" applyBorder="1" applyAlignment="1" applyProtection="1">
      <alignment horizontal="right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3" fillId="0" borderId="0" xfId="0" quotePrefix="1" applyNumberFormat="1" applyFont="1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65" fontId="13" fillId="0" borderId="16" xfId="0" applyNumberFormat="1" applyFont="1" applyFill="1" applyBorder="1" applyAlignment="1" applyProtection="1">
      <alignment horizontal="center" vertical="center"/>
      <protection hidden="1"/>
    </xf>
    <xf numFmtId="165" fontId="13" fillId="0" borderId="17" xfId="0" applyNumberFormat="1" applyFont="1" applyFill="1" applyBorder="1" applyAlignment="1" applyProtection="1">
      <alignment horizontal="center" vertical="center"/>
      <protection hidden="1"/>
    </xf>
    <xf numFmtId="165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hidden="1"/>
    </xf>
    <xf numFmtId="49" fontId="13" fillId="0" borderId="17" xfId="0" applyNumberFormat="1" applyFont="1" applyBorder="1" applyAlignment="1" applyProtection="1">
      <alignment horizontal="center" vertical="center"/>
      <protection hidden="1"/>
    </xf>
    <xf numFmtId="49" fontId="13" fillId="0" borderId="21" xfId="0" applyNumberFormat="1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hidden="1"/>
    </xf>
    <xf numFmtId="49" fontId="13" fillId="0" borderId="36" xfId="0" applyNumberFormat="1" applyFont="1" applyBorder="1" applyAlignment="1" applyProtection="1">
      <alignment horizontal="center" vertical="center"/>
      <protection hidden="1"/>
    </xf>
    <xf numFmtId="49" fontId="13" fillId="0" borderId="13" xfId="0" applyNumberFormat="1" applyFont="1" applyBorder="1" applyAlignment="1" applyProtection="1">
      <alignment horizontal="center" vertical="center"/>
      <protection hidden="1"/>
    </xf>
    <xf numFmtId="49" fontId="13" fillId="0" borderId="33" xfId="0" applyNumberFormat="1" applyFont="1" applyBorder="1" applyAlignment="1" applyProtection="1">
      <alignment horizontal="center" vertical="center"/>
      <protection hidden="1"/>
    </xf>
    <xf numFmtId="165" fontId="13" fillId="0" borderId="16" xfId="0" applyNumberFormat="1" applyFont="1" applyBorder="1" applyAlignment="1" applyProtection="1">
      <alignment horizontal="center" vertical="center"/>
      <protection hidden="1"/>
    </xf>
    <xf numFmtId="165" fontId="13" fillId="0" borderId="17" xfId="0" applyNumberFormat="1" applyFont="1" applyBorder="1" applyAlignment="1" applyProtection="1">
      <alignment horizontal="center" vertical="center"/>
      <protection hidden="1"/>
    </xf>
    <xf numFmtId="165" fontId="13" fillId="0" borderId="21" xfId="0" applyNumberFormat="1" applyFont="1" applyBorder="1" applyAlignment="1" applyProtection="1">
      <alignment horizontal="center" vertical="center"/>
      <protection hidden="1"/>
    </xf>
    <xf numFmtId="165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13" xfId="0" applyNumberFormat="1" applyFont="1" applyBorder="1" applyAlignment="1" applyProtection="1">
      <alignment horizontal="center" vertical="center"/>
      <protection hidden="1"/>
    </xf>
    <xf numFmtId="165" fontId="13" fillId="0" borderId="14" xfId="0" applyNumberFormat="1" applyFont="1" applyBorder="1" applyAlignment="1" applyProtection="1">
      <alignment horizontal="center" vertical="center"/>
      <protection hidden="1"/>
    </xf>
    <xf numFmtId="49" fontId="13" fillId="2" borderId="47" xfId="0" quotePrefix="1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3" fillId="2" borderId="47" xfId="0" quotePrefix="1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75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3" fillId="0" borderId="46" xfId="0" applyFont="1" applyFill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top"/>
      <protection hidden="1"/>
    </xf>
    <xf numFmtId="0" fontId="15" fillId="0" borderId="2" xfId="0" applyFont="1" applyBorder="1" applyAlignment="1" applyProtection="1">
      <alignment horizontal="left" vertical="top"/>
      <protection hidden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2" xfId="0" applyBorder="1"/>
    <xf numFmtId="0" fontId="0" fillId="0" borderId="43" xfId="0" applyBorder="1"/>
    <xf numFmtId="0" fontId="22" fillId="0" borderId="0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0" fillId="0" borderId="20" xfId="0" applyBorder="1"/>
    <xf numFmtId="0" fontId="22" fillId="0" borderId="2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3" fillId="0" borderId="55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70" xfId="0" applyNumberFormat="1" applyFont="1" applyBorder="1" applyAlignment="1" applyProtection="1">
      <alignment horizontal="center" vertical="center"/>
      <protection hidden="1"/>
    </xf>
    <xf numFmtId="0" fontId="6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15" fillId="2" borderId="61" xfId="0" applyNumberFormat="1" applyFont="1" applyFill="1" applyBorder="1" applyAlignment="1" applyProtection="1">
      <alignment horizontal="center" vertical="center"/>
      <protection locked="0"/>
    </xf>
    <xf numFmtId="0" fontId="15" fillId="2" borderId="62" xfId="0" applyNumberFormat="1" applyFont="1" applyFill="1" applyBorder="1" applyAlignment="1" applyProtection="1">
      <alignment horizontal="center" vertical="center"/>
      <protection locked="0"/>
    </xf>
    <xf numFmtId="0" fontId="15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2" borderId="64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NumberFormat="1" applyFont="1" applyFill="1" applyBorder="1" applyAlignment="1" applyProtection="1">
      <alignment horizontal="left" vertical="center"/>
      <protection hidden="1"/>
    </xf>
    <xf numFmtId="0" fontId="21" fillId="0" borderId="13" xfId="0" applyNumberFormat="1" applyFont="1" applyFill="1" applyBorder="1" applyAlignment="1" applyProtection="1">
      <alignment horizontal="left" vertical="center"/>
      <protection hidden="1"/>
    </xf>
    <xf numFmtId="0" fontId="21" fillId="0" borderId="33" xfId="0" applyNumberFormat="1" applyFont="1" applyFill="1" applyBorder="1" applyAlignment="1" applyProtection="1">
      <alignment horizontal="left" vertical="center"/>
      <protection hidden="1"/>
    </xf>
    <xf numFmtId="0" fontId="1" fillId="2" borderId="44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31" xfId="0" applyNumberFormat="1" applyFont="1" applyFill="1" applyBorder="1" applyAlignment="1" applyProtection="1">
      <alignment horizontal="center" vertical="center"/>
      <protection locked="0"/>
    </xf>
    <xf numFmtId="0" fontId="15" fillId="2" borderId="65" xfId="0" applyNumberFormat="1" applyFont="1" applyFill="1" applyBorder="1" applyAlignment="1" applyProtection="1">
      <alignment horizontal="center" vertical="center"/>
      <protection locked="0"/>
    </xf>
    <xf numFmtId="0" fontId="15" fillId="2" borderId="66" xfId="0" applyNumberFormat="1" applyFont="1" applyFill="1" applyBorder="1" applyAlignment="1" applyProtection="1">
      <alignment horizontal="center" vertical="center"/>
      <protection locked="0"/>
    </xf>
    <xf numFmtId="0" fontId="0" fillId="2" borderId="65" xfId="0" applyNumberFormat="1" applyFill="1" applyBorder="1" applyAlignment="1" applyProtection="1">
      <alignment horizontal="center" vertical="center"/>
      <protection locked="0"/>
    </xf>
    <xf numFmtId="0" fontId="0" fillId="2" borderId="64" xfId="0" applyNumberFormat="1" applyFill="1" applyBorder="1" applyAlignment="1" applyProtection="1">
      <alignment horizontal="center" vertical="center"/>
      <protection locked="0"/>
    </xf>
    <xf numFmtId="0" fontId="1" fillId="2" borderId="42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1" fillId="2" borderId="40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45" xfId="0" applyNumberFormat="1" applyFont="1" applyFill="1" applyBorder="1" applyAlignment="1" applyProtection="1">
      <alignment horizontal="center" vertical="center"/>
      <protection locked="0"/>
    </xf>
    <xf numFmtId="0" fontId="1" fillId="2" borderId="42" xfId="0" applyNumberFormat="1" applyFont="1" applyFill="1" applyBorder="1" applyAlignment="1" applyProtection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 vertical="center"/>
    </xf>
    <xf numFmtId="0" fontId="1" fillId="2" borderId="33" xfId="0" applyNumberFormat="1" applyFont="1" applyFill="1" applyBorder="1" applyAlignment="1" applyProtection="1">
      <alignment horizontal="center" vertical="center"/>
    </xf>
    <xf numFmtId="0" fontId="15" fillId="2" borderId="67" xfId="0" applyNumberFormat="1" applyFont="1" applyFill="1" applyBorder="1" applyAlignment="1" applyProtection="1">
      <alignment horizontal="center" vertical="center"/>
      <protection locked="0"/>
    </xf>
    <xf numFmtId="0" fontId="15" fillId="2" borderId="68" xfId="0" applyNumberFormat="1" applyFont="1" applyFill="1" applyBorder="1" applyAlignment="1" applyProtection="1">
      <alignment horizontal="center" vertical="center"/>
      <protection locked="0"/>
    </xf>
    <xf numFmtId="0" fontId="1" fillId="2" borderId="66" xfId="0" applyNumberFormat="1" applyFont="1" applyFill="1" applyBorder="1" applyAlignment="1" applyProtection="1">
      <alignment horizontal="center" vertical="center"/>
      <protection locked="0"/>
    </xf>
    <xf numFmtId="0" fontId="1" fillId="2" borderId="61" xfId="0" applyNumberFormat="1" applyFont="1" applyFill="1" applyBorder="1" applyAlignment="1" applyProtection="1">
      <alignment horizontal="center" vertical="center"/>
      <protection locked="0"/>
    </xf>
    <xf numFmtId="0" fontId="1" fillId="2" borderId="62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33" xfId="0" applyNumberForma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15" fillId="2" borderId="69" xfId="0" applyNumberFormat="1" applyFont="1" applyFill="1" applyBorder="1" applyAlignment="1" applyProtection="1">
      <alignment horizontal="center" vertical="center"/>
      <protection locked="0"/>
    </xf>
    <xf numFmtId="0" fontId="24" fillId="0" borderId="55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0" borderId="56" xfId="0" applyNumberFormat="1" applyFont="1" applyFill="1" applyBorder="1" applyAlignment="1" applyProtection="1">
      <alignment horizontal="center" vertical="center"/>
      <protection hidden="1"/>
    </xf>
    <xf numFmtId="0" fontId="17" fillId="0" borderId="5" xfId="0" applyNumberFormat="1" applyFont="1" applyBorder="1" applyAlignment="1" applyProtection="1">
      <alignment horizontal="center" vertical="top"/>
      <protection hidden="1"/>
    </xf>
    <xf numFmtId="0" fontId="1" fillId="0" borderId="5" xfId="0" applyNumberFormat="1" applyFont="1" applyBorder="1" applyAlignment="1">
      <alignment horizontal="center" vertical="top"/>
    </xf>
    <xf numFmtId="0" fontId="24" fillId="0" borderId="55" xfId="0" applyNumberFormat="1" applyFont="1" applyBorder="1" applyAlignment="1" applyProtection="1">
      <alignment horizontal="center" vertical="center"/>
      <protection hidden="1"/>
    </xf>
    <xf numFmtId="0" fontId="24" fillId="0" borderId="2" xfId="0" applyNumberFormat="1" applyFont="1" applyBorder="1" applyAlignment="1" applyProtection="1">
      <alignment horizontal="center" vertical="center"/>
      <protection hidden="1"/>
    </xf>
    <xf numFmtId="0" fontId="24" fillId="0" borderId="56" xfId="0" applyNumberFormat="1" applyFont="1" applyBorder="1" applyAlignment="1" applyProtection="1">
      <alignment horizontal="center" vertical="center"/>
      <protection hidden="1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29" fillId="0" borderId="2" xfId="0" applyNumberFormat="1" applyFont="1" applyBorder="1" applyAlignment="1" applyProtection="1">
      <alignment horizontal="center" vertical="center" wrapText="1"/>
      <protection hidden="1"/>
    </xf>
    <xf numFmtId="0" fontId="29" fillId="0" borderId="56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NumberFormat="1" applyFont="1" applyBorder="1" applyAlignment="1" applyProtection="1">
      <alignment horizontal="center" vertical="center" wrapText="1"/>
      <protection hidden="1"/>
    </xf>
    <xf numFmtId="0" fontId="29" fillId="0" borderId="20" xfId="0" applyNumberFormat="1" applyFont="1" applyBorder="1" applyAlignment="1" applyProtection="1">
      <alignment horizontal="center" vertical="center" wrapText="1"/>
      <protection hidden="1"/>
    </xf>
    <xf numFmtId="0" fontId="4" fillId="0" borderId="36" xfId="0" applyNumberFormat="1" applyFont="1" applyBorder="1" applyAlignment="1" applyProtection="1">
      <alignment horizontal="left" vertical="center" wrapText="1"/>
      <protection hidden="1"/>
    </xf>
    <xf numFmtId="0" fontId="4" fillId="0" borderId="13" xfId="0" applyNumberFormat="1" applyFont="1" applyBorder="1" applyAlignment="1" applyProtection="1">
      <alignment horizontal="left" vertical="center" wrapText="1"/>
      <protection hidden="1"/>
    </xf>
    <xf numFmtId="0" fontId="4" fillId="0" borderId="33" xfId="0" applyNumberFormat="1" applyFont="1" applyBorder="1" applyAlignment="1" applyProtection="1">
      <alignment horizontal="left" vertical="center" wrapText="1"/>
      <protection hidden="1"/>
    </xf>
    <xf numFmtId="0" fontId="15" fillId="0" borderId="2" xfId="0" applyFont="1" applyBorder="1" applyAlignment="1" applyProtection="1">
      <alignment horizontal="right" vertical="top"/>
      <protection hidden="1"/>
    </xf>
    <xf numFmtId="0" fontId="0" fillId="0" borderId="2" xfId="0" applyBorder="1" applyAlignment="1">
      <alignment vertical="top"/>
    </xf>
    <xf numFmtId="0" fontId="1" fillId="2" borderId="52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6" xfId="0" applyNumberFormat="1" applyFont="1" applyFill="1" applyBorder="1" applyAlignment="1" applyProtection="1">
      <alignment horizontal="center" vertical="center"/>
      <protection locked="0"/>
    </xf>
    <xf numFmtId="0" fontId="1" fillId="2" borderId="5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58" xfId="0" applyNumberFormat="1" applyFont="1" applyFill="1" applyBorder="1" applyAlignment="1" applyProtection="1">
      <alignment horizontal="center" vertical="center"/>
      <protection locked="0"/>
    </xf>
    <xf numFmtId="0" fontId="1" fillId="2" borderId="64" xfId="0" applyNumberFormat="1" applyFont="1" applyFill="1" applyBorder="1" applyAlignment="1" applyProtection="1">
      <alignment horizontal="center" vertical="center"/>
      <protection locked="0"/>
    </xf>
    <xf numFmtId="0" fontId="1" fillId="2" borderId="65" xfId="0" applyNumberFormat="1" applyFont="1" applyFill="1" applyBorder="1" applyAlignment="1" applyProtection="1">
      <alignment horizontal="center" vertical="center"/>
      <protection locked="0"/>
    </xf>
    <xf numFmtId="0" fontId="1" fillId="2" borderId="63" xfId="0" applyNumberFormat="1" applyFont="1" applyFill="1" applyBorder="1" applyAlignment="1" applyProtection="1">
      <alignment horizontal="center" vertical="center"/>
      <protection locked="0"/>
    </xf>
    <xf numFmtId="0" fontId="1" fillId="0" borderId="57" xfId="0" applyNumberFormat="1" applyFont="1" applyBorder="1" applyAlignment="1" applyProtection="1">
      <alignment horizontal="center" vertical="center"/>
      <protection hidden="1"/>
    </xf>
    <xf numFmtId="0" fontId="1" fillId="0" borderId="23" xfId="0" applyNumberFormat="1" applyFont="1" applyBorder="1" applyAlignment="1" applyProtection="1">
      <alignment horizontal="center" vertical="center"/>
      <protection hidden="1"/>
    </xf>
    <xf numFmtId="0" fontId="1" fillId="0" borderId="58" xfId="0" applyNumberFormat="1" applyFont="1" applyBorder="1" applyAlignment="1" applyProtection="1">
      <alignment horizontal="center" vertical="center"/>
      <protection hidden="1"/>
    </xf>
    <xf numFmtId="0" fontId="1" fillId="0" borderId="52" xfId="0" applyNumberFormat="1" applyFont="1" applyBorder="1" applyAlignment="1" applyProtection="1">
      <alignment horizontal="center" vertical="center"/>
      <protection hidden="1"/>
    </xf>
    <xf numFmtId="0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46" xfId="0" applyNumberFormat="1" applyFont="1" applyBorder="1" applyAlignment="1" applyProtection="1">
      <alignment horizontal="center" vertical="center"/>
      <protection hidden="1"/>
    </xf>
    <xf numFmtId="0" fontId="4" fillId="0" borderId="37" xfId="0" applyNumberFormat="1" applyFont="1" applyBorder="1" applyAlignment="1" applyProtection="1">
      <alignment vertical="center"/>
      <protection hidden="1"/>
    </xf>
    <xf numFmtId="0" fontId="4" fillId="0" borderId="12" xfId="0" applyNumberFormat="1" applyFont="1" applyBorder="1" applyAlignment="1" applyProtection="1">
      <alignment vertical="center"/>
      <protection hidden="1"/>
    </xf>
    <xf numFmtId="0" fontId="5" fillId="0" borderId="59" xfId="0" applyNumberFormat="1" applyFont="1" applyBorder="1" applyAlignment="1" applyProtection="1">
      <alignment horizontal="center" vertical="center" textRotation="90"/>
      <protection hidden="1"/>
    </xf>
    <xf numFmtId="0" fontId="5" fillId="0" borderId="32" xfId="0" applyNumberFormat="1" applyFont="1" applyBorder="1" applyAlignment="1" applyProtection="1">
      <alignment horizontal="center" vertical="center" textRotation="90"/>
      <protection hidden="1"/>
    </xf>
    <xf numFmtId="0" fontId="5" fillId="0" borderId="60" xfId="0" applyNumberFormat="1" applyFont="1" applyBorder="1" applyAlignment="1" applyProtection="1">
      <alignment horizontal="center" vertical="center" textRotation="90"/>
      <protection hidden="1"/>
    </xf>
    <xf numFmtId="0" fontId="20" fillId="0" borderId="48" xfId="0" applyNumberFormat="1" applyFont="1" applyBorder="1" applyAlignment="1" applyProtection="1">
      <alignment vertical="center" wrapText="1"/>
      <protection hidden="1"/>
    </xf>
    <xf numFmtId="0" fontId="20" fillId="0" borderId="18" xfId="0" applyNumberFormat="1" applyFont="1" applyBorder="1" applyAlignment="1" applyProtection="1">
      <alignment vertical="center" wrapText="1"/>
      <protection hidden="1"/>
    </xf>
    <xf numFmtId="0" fontId="5" fillId="0" borderId="59" xfId="0" applyNumberFormat="1" applyFont="1" applyBorder="1" applyAlignment="1" applyProtection="1">
      <alignment horizontal="center" vertical="center" textRotation="90" shrinkToFit="1"/>
      <protection hidden="1"/>
    </xf>
    <xf numFmtId="0" fontId="5" fillId="0" borderId="32" xfId="0" applyNumberFormat="1" applyFont="1" applyBorder="1" applyAlignment="1" applyProtection="1">
      <alignment horizontal="center" vertical="center" textRotation="90" shrinkToFit="1"/>
      <protection hidden="1"/>
    </xf>
    <xf numFmtId="0" fontId="3" fillId="0" borderId="56" xfId="0" applyNumberFormat="1" applyFont="1" applyBorder="1" applyAlignment="1" applyProtection="1">
      <alignment horizontal="center" vertical="center"/>
      <protection hidden="1"/>
    </xf>
    <xf numFmtId="0" fontId="6" fillId="0" borderId="38" xfId="0" applyNumberFormat="1" applyFont="1" applyFill="1" applyBorder="1" applyAlignment="1" applyProtection="1">
      <alignment horizontal="center" vertical="center"/>
      <protection hidden="1"/>
    </xf>
    <xf numFmtId="0" fontId="1" fillId="3" borderId="42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33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emf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emf"/><Relationship Id="rId1" Type="http://schemas.openxmlformats.org/officeDocument/2006/relationships/image" Target="../media/image2.png"/><Relationship Id="rId6" Type="http://schemas.openxmlformats.org/officeDocument/2006/relationships/image" Target="../media/image7.emf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emf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76200</xdr:colOff>
          <xdr:row>2</xdr:row>
          <xdr:rowOff>19050</xdr:rowOff>
        </xdr:to>
        <xdr:sp macro="" textlink="">
          <xdr:nvSpPr>
            <xdr:cNvPr id="4097" name="Bild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16</xdr:row>
          <xdr:rowOff>209550</xdr:rowOff>
        </xdr:from>
        <xdr:to>
          <xdr:col>27</xdr:col>
          <xdr:colOff>76200</xdr:colOff>
          <xdr:row>18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26</xdr:row>
      <xdr:rowOff>119868</xdr:rowOff>
    </xdr:from>
    <xdr:to>
      <xdr:col>31</xdr:col>
      <xdr:colOff>22050</xdr:colOff>
      <xdr:row>37</xdr:row>
      <xdr:rowOff>142761</xdr:rowOff>
    </xdr:to>
    <xdr:pic>
      <xdr:nvPicPr>
        <xdr:cNvPr id="6609" name="Picture 465">
          <a:extLst>
            <a:ext uri="{FF2B5EF4-FFF2-40B4-BE49-F238E27FC236}">
              <a16:creationId xmlns:a16="http://schemas.microsoft.com/office/drawing/2014/main" id="{00000000-0008-0000-0200-0000D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929868"/>
          <a:ext cx="6480000" cy="1689768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60</xdr:row>
      <xdr:rowOff>63955</xdr:rowOff>
    </xdr:from>
    <xdr:to>
      <xdr:col>32</xdr:col>
      <xdr:colOff>162975</xdr:colOff>
      <xdr:row>70</xdr:row>
      <xdr:rowOff>95289</xdr:rowOff>
    </xdr:to>
    <xdr:pic>
      <xdr:nvPicPr>
        <xdr:cNvPr id="6611" name="Picture 467">
          <a:extLst>
            <a:ext uri="{FF2B5EF4-FFF2-40B4-BE49-F238E27FC236}">
              <a16:creationId xmlns:a16="http://schemas.microsoft.com/office/drawing/2014/main" id="{00000000-0008-0000-0200-0000D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217480"/>
          <a:ext cx="6840000" cy="1660109"/>
        </a:xfrm>
        <a:prstGeom prst="rect">
          <a:avLst/>
        </a:prstGeom>
        <a:noFill/>
      </xdr:spPr>
    </xdr:pic>
    <xdr:clientData/>
  </xdr:twoCellAnchor>
  <xdr:twoCellAnchor>
    <xdr:from>
      <xdr:col>55</xdr:col>
      <xdr:colOff>194214</xdr:colOff>
      <xdr:row>3</xdr:row>
      <xdr:rowOff>57447</xdr:rowOff>
    </xdr:from>
    <xdr:to>
      <xdr:col>56</xdr:col>
      <xdr:colOff>516414</xdr:colOff>
      <xdr:row>12</xdr:row>
      <xdr:rowOff>1837</xdr:rowOff>
    </xdr:to>
    <xdr:pic>
      <xdr:nvPicPr>
        <xdr:cNvPr id="6623" name="Picture 479">
          <a:extLst>
            <a:ext uri="{FF2B5EF4-FFF2-40B4-BE49-F238E27FC236}">
              <a16:creationId xmlns:a16="http://schemas.microsoft.com/office/drawing/2014/main" id="{00000000-0008-0000-0200-0000D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463414" y="486072"/>
          <a:ext cx="1008000" cy="1249315"/>
        </a:xfrm>
        <a:prstGeom prst="rect">
          <a:avLst/>
        </a:prstGeom>
        <a:noFill/>
      </xdr:spPr>
    </xdr:pic>
    <xdr:clientData/>
  </xdr:twoCellAnchor>
  <xdr:twoCellAnchor>
    <xdr:from>
      <xdr:col>51</xdr:col>
      <xdr:colOff>409575</xdr:colOff>
      <xdr:row>3</xdr:row>
      <xdr:rowOff>57150</xdr:rowOff>
    </xdr:from>
    <xdr:to>
      <xdr:col>53</xdr:col>
      <xdr:colOff>45975</xdr:colOff>
      <xdr:row>12</xdr:row>
      <xdr:rowOff>9137</xdr:rowOff>
    </xdr:to>
    <xdr:pic>
      <xdr:nvPicPr>
        <xdr:cNvPr id="6630" name="Picture 486">
          <a:extLst>
            <a:ext uri="{FF2B5EF4-FFF2-40B4-BE49-F238E27FC236}">
              <a16:creationId xmlns:a16="http://schemas.microsoft.com/office/drawing/2014/main" id="{00000000-0008-0000-0200-0000E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935575" y="485775"/>
          <a:ext cx="1008000" cy="1256912"/>
        </a:xfrm>
        <a:prstGeom prst="rect">
          <a:avLst/>
        </a:prstGeom>
        <a:noFill/>
      </xdr:spPr>
    </xdr:pic>
    <xdr:clientData/>
  </xdr:twoCellAnchor>
  <xdr:twoCellAnchor>
    <xdr:from>
      <xdr:col>53</xdr:col>
      <xdr:colOff>304799</xdr:colOff>
      <xdr:row>3</xdr:row>
      <xdr:rowOff>61750</xdr:rowOff>
    </xdr:from>
    <xdr:to>
      <xdr:col>54</xdr:col>
      <xdr:colOff>626999</xdr:colOff>
      <xdr:row>12</xdr:row>
      <xdr:rowOff>28347</xdr:rowOff>
    </xdr:to>
    <xdr:pic>
      <xdr:nvPicPr>
        <xdr:cNvPr id="6633" name="Picture 489">
          <a:extLst>
            <a:ext uri="{FF2B5EF4-FFF2-40B4-BE49-F238E27FC236}">
              <a16:creationId xmlns:a16="http://schemas.microsoft.com/office/drawing/2014/main" id="{00000000-0008-0000-0200-0000E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202399" y="490375"/>
          <a:ext cx="1008000" cy="127152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3</xdr:row>
      <xdr:rowOff>19048</xdr:rowOff>
    </xdr:from>
    <xdr:to>
      <xdr:col>14</xdr:col>
      <xdr:colOff>164590</xdr:colOff>
      <xdr:row>25</xdr:row>
      <xdr:rowOff>20548</xdr:rowOff>
    </xdr:to>
    <xdr:pic>
      <xdr:nvPicPr>
        <xdr:cNvPr id="6638" name="Picture 494">
          <a:extLst>
            <a:ext uri="{FF2B5EF4-FFF2-40B4-BE49-F238E27FC236}">
              <a16:creationId xmlns:a16="http://schemas.microsoft.com/office/drawing/2014/main" id="{00000000-0008-0000-0200-0000E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" y="447673"/>
          <a:ext cx="3069715" cy="3240000"/>
        </a:xfrm>
        <a:prstGeom prst="rect">
          <a:avLst/>
        </a:prstGeom>
        <a:noFill/>
      </xdr:spPr>
    </xdr:pic>
    <xdr:clientData/>
  </xdr:twoCellAnchor>
  <xdr:twoCellAnchor editAs="oneCell">
    <xdr:from>
      <xdr:col>51</xdr:col>
      <xdr:colOff>428624</xdr:colOff>
      <xdr:row>13</xdr:row>
      <xdr:rowOff>66674</xdr:rowOff>
    </xdr:from>
    <xdr:to>
      <xdr:col>53</xdr:col>
      <xdr:colOff>45726</xdr:colOff>
      <xdr:row>25</xdr:row>
      <xdr:rowOff>95024</xdr:rowOff>
    </xdr:to>
    <xdr:pic>
      <xdr:nvPicPr>
        <xdr:cNvPr id="4" name="Picture 49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954624" y="1962149"/>
          <a:ext cx="988702" cy="1800000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314325</xdr:colOff>
      <xdr:row>13</xdr:row>
      <xdr:rowOff>57150</xdr:rowOff>
    </xdr:from>
    <xdr:to>
      <xdr:col>54</xdr:col>
      <xdr:colOff>614933</xdr:colOff>
      <xdr:row>25</xdr:row>
      <xdr:rowOff>85500</xdr:rowOff>
    </xdr:to>
    <xdr:pic>
      <xdr:nvPicPr>
        <xdr:cNvPr id="6640" name="Picture 496">
          <a:extLst>
            <a:ext uri="{FF2B5EF4-FFF2-40B4-BE49-F238E27FC236}">
              <a16:creationId xmlns:a16="http://schemas.microsoft.com/office/drawing/2014/main" id="{00000000-0008-0000-0200-0000F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211925" y="1952625"/>
          <a:ext cx="986408" cy="1800000"/>
        </a:xfrm>
        <a:prstGeom prst="rect">
          <a:avLst/>
        </a:prstGeom>
        <a:noFill/>
      </xdr:spPr>
    </xdr:pic>
    <xdr:clientData/>
  </xdr:twoCellAnchor>
  <xdr:twoCellAnchor editAs="oneCell">
    <xdr:from>
      <xdr:col>55</xdr:col>
      <xdr:colOff>209550</xdr:colOff>
      <xdr:row>13</xdr:row>
      <xdr:rowOff>57150</xdr:rowOff>
    </xdr:from>
    <xdr:to>
      <xdr:col>56</xdr:col>
      <xdr:colOff>515470</xdr:colOff>
      <xdr:row>25</xdr:row>
      <xdr:rowOff>85500</xdr:rowOff>
    </xdr:to>
    <xdr:pic>
      <xdr:nvPicPr>
        <xdr:cNvPr id="6642" name="Picture 498">
          <a:extLst>
            <a:ext uri="{FF2B5EF4-FFF2-40B4-BE49-F238E27FC236}">
              <a16:creationId xmlns:a16="http://schemas.microsoft.com/office/drawing/2014/main" id="{00000000-0008-0000-0200-0000F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478750" y="1952625"/>
          <a:ext cx="991720" cy="1800000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76200</xdr:colOff>
      <xdr:row>71</xdr:row>
      <xdr:rowOff>28382</xdr:rowOff>
    </xdr:from>
    <xdr:to>
      <xdr:col>34</xdr:col>
      <xdr:colOff>123825</xdr:colOff>
      <xdr:row>76</xdr:row>
      <xdr:rowOff>152400</xdr:rowOff>
    </xdr:to>
    <xdr:pic>
      <xdr:nvPicPr>
        <xdr:cNvPr id="6149" name="Picture 5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10972607"/>
          <a:ext cx="676275" cy="9336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9525</xdr:rowOff>
    </xdr:from>
    <xdr:to>
      <xdr:col>20</xdr:col>
      <xdr:colOff>166200</xdr:colOff>
      <xdr:row>11</xdr:row>
      <xdr:rowOff>124209</xdr:rowOff>
    </xdr:to>
    <xdr:pic>
      <xdr:nvPicPr>
        <xdr:cNvPr id="6151" name="Picture 7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52800" y="438150"/>
          <a:ext cx="1004400" cy="1257684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28575</xdr:colOff>
      <xdr:row>3</xdr:row>
      <xdr:rowOff>9525</xdr:rowOff>
    </xdr:from>
    <xdr:to>
      <xdr:col>32</xdr:col>
      <xdr:colOff>194775</xdr:colOff>
      <xdr:row>11</xdr:row>
      <xdr:rowOff>125901</xdr:rowOff>
    </xdr:to>
    <xdr:pic>
      <xdr:nvPicPr>
        <xdr:cNvPr id="6153" name="Picture 9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895975" y="438150"/>
          <a:ext cx="1004400" cy="1259376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38100</xdr:colOff>
      <xdr:row>3</xdr:row>
      <xdr:rowOff>0</xdr:rowOff>
    </xdr:from>
    <xdr:to>
      <xdr:col>26</xdr:col>
      <xdr:colOff>204300</xdr:colOff>
      <xdr:row>11</xdr:row>
      <xdr:rowOff>120429</xdr:rowOff>
    </xdr:to>
    <xdr:pic>
      <xdr:nvPicPr>
        <xdr:cNvPr id="6155" name="Picture 11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648200" y="428625"/>
          <a:ext cx="1004400" cy="126342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53371</xdr:colOff>
      <xdr:row>13</xdr:row>
      <xdr:rowOff>38099</xdr:rowOff>
    </xdr:from>
    <xdr:to>
      <xdr:col>21</xdr:col>
      <xdr:colOff>10021</xdr:colOff>
      <xdr:row>25</xdr:row>
      <xdr:rowOff>71681</xdr:rowOff>
    </xdr:to>
    <xdr:pic>
      <xdr:nvPicPr>
        <xdr:cNvPr id="6156" name="Picture 12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406171" y="1933574"/>
          <a:ext cx="1004400" cy="1805232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66675</xdr:colOff>
      <xdr:row>13</xdr:row>
      <xdr:rowOff>38100</xdr:rowOff>
    </xdr:from>
    <xdr:to>
      <xdr:col>27</xdr:col>
      <xdr:colOff>23325</xdr:colOff>
      <xdr:row>25</xdr:row>
      <xdr:rowOff>96445</xdr:rowOff>
    </xdr:to>
    <xdr:pic>
      <xdr:nvPicPr>
        <xdr:cNvPr id="6157" name="Picture 13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676775" y="1933575"/>
          <a:ext cx="1004400" cy="1829995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52773</xdr:colOff>
      <xdr:row>13</xdr:row>
      <xdr:rowOff>38100</xdr:rowOff>
    </xdr:from>
    <xdr:to>
      <xdr:col>33</xdr:col>
      <xdr:colOff>9423</xdr:colOff>
      <xdr:row>25</xdr:row>
      <xdr:rowOff>88688</xdr:rowOff>
    </xdr:to>
    <xdr:pic>
      <xdr:nvPicPr>
        <xdr:cNvPr id="6158" name="Picture 14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20173" y="1933575"/>
          <a:ext cx="1004400" cy="1822238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13666</xdr:colOff>
      <xdr:row>41</xdr:row>
      <xdr:rowOff>98872</xdr:rowOff>
    </xdr:from>
    <xdr:to>
      <xdr:col>34</xdr:col>
      <xdr:colOff>89865</xdr:colOff>
      <xdr:row>57</xdr:row>
      <xdr:rowOff>75785</xdr:rowOff>
    </xdr:to>
    <xdr:pic>
      <xdr:nvPicPr>
        <xdr:cNvPr id="6165" name="Picture 21">
          <a:extLst>
            <a:ext uri="{FF2B5EF4-FFF2-40B4-BE49-F238E27FC236}">
              <a16:creationId xmlns:a16="http://schemas.microsoft.com/office/drawing/2014/main" id="{00000000-0008-0000-0200-00001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190296" y="6145176"/>
          <a:ext cx="1939786" cy="262734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8282</xdr:colOff>
      <xdr:row>41</xdr:row>
      <xdr:rowOff>33131</xdr:rowOff>
    </xdr:from>
    <xdr:to>
      <xdr:col>23</xdr:col>
      <xdr:colOff>171477</xdr:colOff>
      <xdr:row>59</xdr:row>
      <xdr:rowOff>13109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18" b="20541"/>
        <a:stretch/>
      </xdr:blipFill>
      <xdr:spPr bwMode="auto">
        <a:xfrm>
          <a:off x="8282" y="6079435"/>
          <a:ext cx="4925695" cy="297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69850</xdr:colOff>
          <xdr:row>2</xdr:row>
          <xdr:rowOff>69850</xdr:rowOff>
        </xdr:to>
        <xdr:sp macro="" textlink="">
          <xdr:nvSpPr>
            <xdr:cNvPr id="5121" name="Bild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40</xdr:row>
          <xdr:rowOff>0</xdr:rowOff>
        </xdr:from>
        <xdr:to>
          <xdr:col>24</xdr:col>
          <xdr:colOff>31750</xdr:colOff>
          <xdr:row>41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41</xdr:row>
          <xdr:rowOff>0</xdr:rowOff>
        </xdr:from>
        <xdr:to>
          <xdr:col>24</xdr:col>
          <xdr:colOff>31750</xdr:colOff>
          <xdr:row>42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40</xdr:row>
          <xdr:rowOff>0</xdr:rowOff>
        </xdr:from>
        <xdr:to>
          <xdr:col>30</xdr:col>
          <xdr:colOff>31750</xdr:colOff>
          <xdr:row>41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41</xdr:row>
          <xdr:rowOff>0</xdr:rowOff>
        </xdr:from>
        <xdr:to>
          <xdr:col>30</xdr:col>
          <xdr:colOff>31750</xdr:colOff>
          <xdr:row>42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40</xdr:row>
          <xdr:rowOff>0</xdr:rowOff>
        </xdr:from>
        <xdr:to>
          <xdr:col>36</xdr:col>
          <xdr:colOff>31750</xdr:colOff>
          <xdr:row>41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41</xdr:row>
          <xdr:rowOff>0</xdr:rowOff>
        </xdr:from>
        <xdr:to>
          <xdr:col>36</xdr:col>
          <xdr:colOff>31750</xdr:colOff>
          <xdr:row>42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152400</xdr:colOff>
          <xdr:row>40</xdr:row>
          <xdr:rowOff>0</xdr:rowOff>
        </xdr:from>
        <xdr:to>
          <xdr:col>42</xdr:col>
          <xdr:colOff>31750</xdr:colOff>
          <xdr:row>41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152400</xdr:colOff>
          <xdr:row>41</xdr:row>
          <xdr:rowOff>0</xdr:rowOff>
        </xdr:from>
        <xdr:to>
          <xdr:col>42</xdr:col>
          <xdr:colOff>31750</xdr:colOff>
          <xdr:row>42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152400</xdr:colOff>
          <xdr:row>40</xdr:row>
          <xdr:rowOff>0</xdr:rowOff>
        </xdr:from>
        <xdr:to>
          <xdr:col>48</xdr:col>
          <xdr:colOff>31750</xdr:colOff>
          <xdr:row>41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152400</xdr:colOff>
          <xdr:row>41</xdr:row>
          <xdr:rowOff>0</xdr:rowOff>
        </xdr:from>
        <xdr:to>
          <xdr:col>48</xdr:col>
          <xdr:colOff>31750</xdr:colOff>
          <xdr:row>42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152400</xdr:colOff>
          <xdr:row>40</xdr:row>
          <xdr:rowOff>0</xdr:rowOff>
        </xdr:from>
        <xdr:to>
          <xdr:col>54</xdr:col>
          <xdr:colOff>31750</xdr:colOff>
          <xdr:row>41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152400</xdr:colOff>
          <xdr:row>41</xdr:row>
          <xdr:rowOff>0</xdr:rowOff>
        </xdr:from>
        <xdr:to>
          <xdr:col>54</xdr:col>
          <xdr:colOff>31750</xdr:colOff>
          <xdr:row>42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152400</xdr:colOff>
          <xdr:row>40</xdr:row>
          <xdr:rowOff>0</xdr:rowOff>
        </xdr:from>
        <xdr:to>
          <xdr:col>60</xdr:col>
          <xdr:colOff>31750</xdr:colOff>
          <xdr:row>41</xdr:row>
          <xdr:rowOff>19050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152400</xdr:colOff>
          <xdr:row>41</xdr:row>
          <xdr:rowOff>0</xdr:rowOff>
        </xdr:from>
        <xdr:to>
          <xdr:col>60</xdr:col>
          <xdr:colOff>31750</xdr:colOff>
          <xdr:row>42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oleObject" Target="../embeddings/oleObject2.bin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H213"/>
  <sheetViews>
    <sheetView workbookViewId="0">
      <selection activeCell="A214" sqref="A214"/>
    </sheetView>
  </sheetViews>
  <sheetFormatPr baseColWidth="10" defaultRowHeight="10" x14ac:dyDescent="0.2"/>
  <cols>
    <col min="1" max="4" width="34.77734375" style="134" customWidth="1"/>
    <col min="5" max="5" width="34.77734375" style="216" customWidth="1"/>
    <col min="8" max="8" width="14" customWidth="1"/>
  </cols>
  <sheetData>
    <row r="1" spans="1:8" s="108" customFormat="1" ht="13" x14ac:dyDescent="0.2">
      <c r="A1" s="108" t="s">
        <v>110</v>
      </c>
      <c r="B1" s="108" t="s">
        <v>107</v>
      </c>
      <c r="C1" s="108" t="s">
        <v>108</v>
      </c>
      <c r="D1" s="108" t="s">
        <v>109</v>
      </c>
      <c r="E1" s="215" t="s">
        <v>129</v>
      </c>
    </row>
    <row r="2" spans="1:8" x14ac:dyDescent="0.2">
      <c r="A2" s="134" t="str">
        <f>IF(Titelblatt!$BN$2=$B$1,$B2,IF(Titelblatt!$BN$2=$C$1,$C2,IF(Titelblatt!$BN$2=$D$1,$D2,IF(Titelblatt!$BN$2=$E$1,$E2,0))))</f>
        <v>Schenker Blinds Ltd.</v>
      </c>
      <c r="B2" s="134" t="s">
        <v>11</v>
      </c>
      <c r="C2" s="134" t="s">
        <v>112</v>
      </c>
      <c r="D2" s="134" t="s">
        <v>225</v>
      </c>
      <c r="E2" s="216" t="s">
        <v>131</v>
      </c>
      <c r="H2" s="77"/>
    </row>
    <row r="3" spans="1:8" x14ac:dyDescent="0.2">
      <c r="A3" s="134" t="str">
        <f>IF(Titelblatt!$BN$2=$B$1,$B3,IF(Titelblatt!$BN$2=$C$1,$C3,IF(Titelblatt!$BN$2=$D$1,$D3,IF(Titelblatt!$BN$2=$E$1,$E3,0))))</f>
        <v>sun and weather protection system</v>
      </c>
      <c r="B3" s="134" t="s">
        <v>12</v>
      </c>
      <c r="C3" s="134" t="s">
        <v>435</v>
      </c>
      <c r="D3" s="134" t="s">
        <v>436</v>
      </c>
      <c r="E3" s="216" t="s">
        <v>437</v>
      </c>
      <c r="H3" s="77"/>
    </row>
    <row r="4" spans="1:8" x14ac:dyDescent="0.2">
      <c r="A4" s="134" t="str">
        <f>IF(Titelblatt!$BN$2=$B$1,$B4,IF(Titelblatt!$BN$2=$C$1,$C4,IF(Titelblatt!$BN$2=$D$1,$D4,IF(Titelblatt!$BN$2=$E$1,$E4,0))))</f>
        <v>CH-5012 Schönenwerd</v>
      </c>
      <c r="B4" s="134" t="s">
        <v>14</v>
      </c>
      <c r="C4" s="134" t="s">
        <v>14</v>
      </c>
      <c r="D4" s="134" t="s">
        <v>14</v>
      </c>
      <c r="E4" s="216" t="s">
        <v>14</v>
      </c>
      <c r="H4" s="77"/>
    </row>
    <row r="5" spans="1:8" x14ac:dyDescent="0.2">
      <c r="A5" s="134" t="str">
        <f>IF(Titelblatt!$BN$2=$B$1,$B5,IF(Titelblatt!$BN$2=$C$1,$C5,IF(Titelblatt!$BN$2=$D$1,$D5,IF(Titelblatt!$BN$2=$E$1,$E5,0))))</f>
        <v>Stauwehrstrasse 34</v>
      </c>
      <c r="B5" s="134" t="s">
        <v>15</v>
      </c>
      <c r="C5" s="134" t="s">
        <v>15</v>
      </c>
      <c r="D5" s="134" t="s">
        <v>15</v>
      </c>
      <c r="E5" s="216" t="s">
        <v>15</v>
      </c>
      <c r="H5" s="77"/>
    </row>
    <row r="6" spans="1:8" x14ac:dyDescent="0.2">
      <c r="A6" s="134" t="str">
        <f>IF(Titelblatt!$BN$2=$B$1,$B6,IF(Titelblatt!$BN$2=$C$1,$C6,IF(Titelblatt!$BN$2=$D$1,$D6,IF(Titelblatt!$BN$2=$E$1,$E6,0))))</f>
        <v>Tel. 062 / 858 55 11</v>
      </c>
      <c r="B6" s="134" t="s">
        <v>189</v>
      </c>
      <c r="C6" s="134" t="s">
        <v>189</v>
      </c>
      <c r="D6" s="134" t="s">
        <v>189</v>
      </c>
      <c r="E6" s="216" t="s">
        <v>189</v>
      </c>
      <c r="H6" s="77"/>
    </row>
    <row r="7" spans="1:8" x14ac:dyDescent="0.2">
      <c r="A7" s="134" t="str">
        <f>IF(Titelblatt!$BN$2=$B$1,$B7,IF(Titelblatt!$BN$2=$C$1,$C7,IF(Titelblatt!$BN$2=$D$1,$D7,IF(Titelblatt!$BN$2=$E$1,$E7,0))))</f>
        <v>Fax 062 / 858 57 53 (WV)</v>
      </c>
      <c r="B7" s="192" t="s">
        <v>763</v>
      </c>
      <c r="C7" s="192" t="s">
        <v>763</v>
      </c>
      <c r="D7" s="192" t="s">
        <v>763</v>
      </c>
      <c r="E7" s="192" t="s">
        <v>763</v>
      </c>
      <c r="H7" s="77"/>
    </row>
    <row r="8" spans="1:8" x14ac:dyDescent="0.2">
      <c r="A8" s="134" t="str">
        <f>IF(Titelblatt!$BN$2=$B$1,$B8,IF(Titelblatt!$BN$2=$C$1,$C8,IF(Titelblatt!$BN$2=$D$1,$D8,IF(Titelblatt!$BN$2=$E$1,$E8,0))))</f>
        <v>Fax 062 / 858 55 32 (EXP)</v>
      </c>
      <c r="B8" s="192" t="s">
        <v>764</v>
      </c>
      <c r="C8" s="192" t="s">
        <v>764</v>
      </c>
      <c r="D8" s="192" t="s">
        <v>764</v>
      </c>
      <c r="E8" s="192" t="s">
        <v>764</v>
      </c>
      <c r="H8" s="77"/>
    </row>
    <row r="9" spans="1:8" x14ac:dyDescent="0.2">
      <c r="A9" s="134" t="str">
        <f>IF(Titelblatt!$BN$2=$B$1,$B9,IF(Titelblatt!$BN$2=$C$1,$C9,IF(Titelblatt!$BN$2=$D$1,$D9,IF(Titelblatt!$BN$2=$E$1,$E9,0))))</f>
        <v>Tel. 062 / 858 58 22</v>
      </c>
      <c r="B9" s="192" t="s">
        <v>765</v>
      </c>
      <c r="C9" s="134" t="s">
        <v>67</v>
      </c>
      <c r="D9" s="134" t="s">
        <v>67</v>
      </c>
      <c r="E9" s="216" t="s">
        <v>67</v>
      </c>
      <c r="H9" s="77"/>
    </row>
    <row r="10" spans="1:8" x14ac:dyDescent="0.2">
      <c r="A10" s="134" t="str">
        <f>IF(Titelblatt!$BN$2=$B$1,$B10,IF(Titelblatt!$BN$2=$C$1,$C10,IF(Titelblatt!$BN$2=$D$1,$D10,IF(Titelblatt!$BN$2=$E$1,$E10,0))))</f>
        <v>Fax 062 / 858 57 56 (Dispo)</v>
      </c>
      <c r="B10" s="192" t="s">
        <v>766</v>
      </c>
      <c r="C10" s="192" t="s">
        <v>766</v>
      </c>
      <c r="D10" s="192" t="s">
        <v>766</v>
      </c>
      <c r="E10" s="192" t="s">
        <v>766</v>
      </c>
      <c r="H10" s="77"/>
    </row>
    <row r="11" spans="1:8" x14ac:dyDescent="0.2">
      <c r="A11" s="134" t="str">
        <f>IF(Titelblatt!$BN$2=$B$1,$B11,IF(Titelblatt!$BN$2=$C$1,$C11,IF(Titelblatt!$BN$2=$D$1,$D11,IF(Titelblatt!$BN$2=$E$1,$E11,0))))</f>
        <v>Email: dispo@storen.ch</v>
      </c>
      <c r="B11" s="134" t="s">
        <v>113</v>
      </c>
      <c r="C11" s="134" t="s">
        <v>303</v>
      </c>
      <c r="D11" s="134" t="s">
        <v>113</v>
      </c>
      <c r="E11" s="216" t="s">
        <v>303</v>
      </c>
      <c r="H11" s="77"/>
    </row>
    <row r="12" spans="1:8" x14ac:dyDescent="0.2">
      <c r="A12" s="134" t="str">
        <f>IF(Titelblatt!$BN$2=$B$1,$B12,IF(Titelblatt!$BN$2=$C$1,$C12,IF(Titelblatt!$BN$2=$D$1,$D12,IF(Titelblatt!$BN$2=$E$1,$E12,0))))</f>
        <v>Email: wiederverkauf@storen.ch</v>
      </c>
      <c r="B12" s="192" t="s">
        <v>767</v>
      </c>
      <c r="C12" s="192" t="s">
        <v>767</v>
      </c>
      <c r="D12" s="192" t="s">
        <v>767</v>
      </c>
      <c r="E12" s="192" t="s">
        <v>767</v>
      </c>
      <c r="H12" s="77"/>
    </row>
    <row r="13" spans="1:8" x14ac:dyDescent="0.2">
      <c r="A13" s="134" t="str">
        <f>IF(Titelblatt!$BN$2=$B$1,$B13,IF(Titelblatt!$BN$2=$C$1,$C13,IF(Titelblatt!$BN$2=$D$1,$D13,IF(Titelblatt!$BN$2=$E$1,$E13,0))))</f>
        <v>Email: mailbox_export@storen.ch</v>
      </c>
      <c r="B13" s="192" t="s">
        <v>768</v>
      </c>
      <c r="C13" s="192" t="s">
        <v>768</v>
      </c>
      <c r="D13" s="192" t="s">
        <v>768</v>
      </c>
      <c r="E13" s="192" t="s">
        <v>768</v>
      </c>
      <c r="H13" s="77"/>
    </row>
    <row r="14" spans="1:8" x14ac:dyDescent="0.2">
      <c r="A14" s="134" t="str">
        <f>IF(Titelblatt!$BN$2=$B$1,$B14,IF(Titelblatt!$BN$2=$C$1,$C14,IF(Titelblatt!$BN$2=$D$1,$D14,IF(Titelblatt!$BN$2=$E$1,$E14,0))))</f>
        <v>Object:</v>
      </c>
      <c r="B14" s="134" t="s">
        <v>13</v>
      </c>
      <c r="C14" s="134" t="s">
        <v>414</v>
      </c>
      <c r="D14" s="134" t="s">
        <v>415</v>
      </c>
      <c r="E14" s="216" t="s">
        <v>416</v>
      </c>
      <c r="H14" s="77"/>
    </row>
    <row r="15" spans="1:8" x14ac:dyDescent="0.2">
      <c r="A15" s="134" t="str">
        <f>IF(Titelblatt!$BN$2=$B$1,$B15,IF(Titelblatt!$BN$2=$C$1,$C15,IF(Titelblatt!$BN$2=$D$1,$D15,IF(Titelblatt!$BN$2=$E$1,$E15,0))))</f>
        <v>Street:</v>
      </c>
      <c r="B15" s="134" t="s">
        <v>16</v>
      </c>
      <c r="C15" s="134" t="s">
        <v>114</v>
      </c>
      <c r="D15" s="134" t="s">
        <v>228</v>
      </c>
      <c r="E15" s="216" t="s">
        <v>444</v>
      </c>
      <c r="H15" s="77"/>
    </row>
    <row r="16" spans="1:8" x14ac:dyDescent="0.2">
      <c r="A16" s="134" t="str">
        <f>IF(Titelblatt!$BN$2=$B$1,$B16,IF(Titelblatt!$BN$2=$C$1,$C16,IF(Titelblatt!$BN$2=$D$1,$D16,IF(Titelblatt!$BN$2=$E$1,$E16,0))))</f>
        <v>Post Code, Town</v>
      </c>
      <c r="B16" s="134" t="s">
        <v>17</v>
      </c>
      <c r="C16" s="134" t="s">
        <v>423</v>
      </c>
      <c r="D16" s="134" t="s">
        <v>424</v>
      </c>
      <c r="E16" s="216" t="s">
        <v>425</v>
      </c>
      <c r="H16" s="77"/>
    </row>
    <row r="17" spans="1:8" x14ac:dyDescent="0.2">
      <c r="A17" s="134" t="str">
        <f>IF(Titelblatt!$BN$2=$B$1,$B17,IF(Titelblatt!$BN$2=$C$1,$C17,IF(Titelblatt!$BN$2=$D$1,$D17,IF(Titelblatt!$BN$2=$E$1,$E17,0))))</f>
        <v>Dimensional / Order Form</v>
      </c>
      <c r="B17" s="134" t="s">
        <v>115</v>
      </c>
      <c r="C17" s="134" t="s">
        <v>387</v>
      </c>
      <c r="D17" s="134" t="s">
        <v>388</v>
      </c>
      <c r="E17" s="216" t="s">
        <v>389</v>
      </c>
      <c r="H17" s="77"/>
    </row>
    <row r="18" spans="1:8" x14ac:dyDescent="0.2">
      <c r="A18" s="134" t="str">
        <f>IF(Titelblatt!$BN$2=$B$1,$B18,IF(Titelblatt!$BN$2=$C$1,$C18,IF(Titelblatt!$BN$2=$D$1,$D18,IF(Titelblatt!$BN$2=$E$1,$E18,0))))</f>
        <v>RL13 (4000) / RL37 (4001) / RL41 (4002)</v>
      </c>
      <c r="B18" s="192" t="s">
        <v>695</v>
      </c>
      <c r="C18" s="192" t="s">
        <v>695</v>
      </c>
      <c r="D18" s="192" t="s">
        <v>695</v>
      </c>
      <c r="E18" s="192" t="s">
        <v>695</v>
      </c>
      <c r="H18" s="77"/>
    </row>
    <row r="19" spans="1:8" x14ac:dyDescent="0.2">
      <c r="A19" s="134">
        <f>IF(Titelblatt!$BN$2=$B$1,$B19,IF(Titelblatt!$BN$2=$C$1,$C19,IF(Titelblatt!$BN$2=$D$1,$D19,IF(Titelblatt!$BN$2=$E$1,$E19,0))))</f>
        <v>0</v>
      </c>
      <c r="B19" s="192"/>
      <c r="C19" s="192"/>
      <c r="D19" s="192"/>
      <c r="E19" s="192"/>
      <c r="H19" s="77"/>
    </row>
    <row r="20" spans="1:8" x14ac:dyDescent="0.2">
      <c r="A20" s="134" t="str">
        <f>IF(Titelblatt!$BN$2=$B$1,$B20,IF(Titelblatt!$BN$2=$C$1,$C20,IF(Titelblatt!$BN$2=$D$1,$D20,IF(Titelblatt!$BN$2=$E$1,$E20,0))))</f>
        <v>AR41 (4004)</v>
      </c>
      <c r="B20" s="192" t="s">
        <v>694</v>
      </c>
      <c r="C20" s="192" t="s">
        <v>694</v>
      </c>
      <c r="D20" s="192" t="s">
        <v>694</v>
      </c>
      <c r="E20" s="192" t="s">
        <v>694</v>
      </c>
      <c r="H20" s="77"/>
    </row>
    <row r="21" spans="1:8" x14ac:dyDescent="0.2">
      <c r="A21" s="134" t="str">
        <f>IF(Titelblatt!$BN$2=$B$1,$B21,IF(Titelblatt!$BN$2=$C$1,$C21,IF(Titelblatt!$BN$2=$D$1,$D21,IF(Titelblatt!$BN$2=$E$1,$E21,0))))</f>
        <v>Order No.</v>
      </c>
      <c r="B21" s="134" t="s">
        <v>5</v>
      </c>
      <c r="C21" s="134" t="s">
        <v>261</v>
      </c>
      <c r="D21" s="134" t="s">
        <v>132</v>
      </c>
      <c r="E21" s="216" t="s">
        <v>262</v>
      </c>
      <c r="H21" s="77"/>
    </row>
    <row r="22" spans="1:8" x14ac:dyDescent="0.2">
      <c r="A22" s="134" t="str">
        <f>IF(Titelblatt!$BN$2=$B$1,$B22,IF(Titelblatt!$BN$2=$C$1,$C22,IF(Titelblatt!$BN$2=$D$1,$D22,IF(Titelblatt!$BN$2=$E$1,$E22,0))))</f>
        <v>K</v>
      </c>
      <c r="B22" s="134" t="s">
        <v>0</v>
      </c>
      <c r="C22" s="134" t="s">
        <v>0</v>
      </c>
      <c r="D22" s="134" t="s">
        <v>0</v>
      </c>
      <c r="E22" s="216" t="s">
        <v>0</v>
      </c>
      <c r="H22" s="77"/>
    </row>
    <row r="23" spans="1:8" x14ac:dyDescent="0.2">
      <c r="A23" s="134" t="str">
        <f>IF(Titelblatt!$BN$2=$B$1,$B23,IF(Titelblatt!$BN$2=$C$1,$C23,IF(Titelblatt!$BN$2=$D$1,$D23,IF(Titelblatt!$BN$2=$E$1,$E23,0))))</f>
        <v>T</v>
      </c>
      <c r="B23" s="134" t="s">
        <v>1</v>
      </c>
      <c r="C23" s="134" t="s">
        <v>1</v>
      </c>
      <c r="D23" s="134" t="s">
        <v>1</v>
      </c>
      <c r="E23" s="216" t="s">
        <v>1</v>
      </c>
      <c r="H23" s="77"/>
    </row>
    <row r="24" spans="1:8" x14ac:dyDescent="0.2">
      <c r="A24" s="134" t="str">
        <f>IF(Titelblatt!$BN$2=$B$1,$B24,IF(Titelblatt!$BN$2=$C$1,$C24,IF(Titelblatt!$BN$2=$D$1,$D24,IF(Titelblatt!$BN$2=$E$1,$E24,0))))</f>
        <v>Model</v>
      </c>
      <c r="B24" s="134" t="s">
        <v>2</v>
      </c>
      <c r="C24" s="134" t="s">
        <v>447</v>
      </c>
      <c r="D24" s="134" t="s">
        <v>133</v>
      </c>
      <c r="E24" s="216" t="s">
        <v>448</v>
      </c>
      <c r="H24" s="77"/>
    </row>
    <row r="25" spans="1:8" x14ac:dyDescent="0.2">
      <c r="A25" s="134" t="str">
        <f>IF(Titelblatt!$BN$2=$B$1,$B25,IF(Titelblatt!$BN$2=$C$1,$C25,IF(Titelblatt!$BN$2=$D$1,$D25,IF(Titelblatt!$BN$2=$E$1,$E25,0))))</f>
        <v>Sheet No.</v>
      </c>
      <c r="B25" s="134" t="s">
        <v>45</v>
      </c>
      <c r="C25" s="134" t="s">
        <v>279</v>
      </c>
      <c r="D25" s="134" t="s">
        <v>280</v>
      </c>
      <c r="E25" s="216" t="s">
        <v>281</v>
      </c>
      <c r="H25" s="77"/>
    </row>
    <row r="26" spans="1:8" x14ac:dyDescent="0.2">
      <c r="A26" s="134" t="str">
        <f>IF(Titelblatt!$BN$2=$B$1,$B26,IF(Titelblatt!$BN$2=$C$1,$C26,IF(Titelblatt!$BN$2=$D$1,$D26,IF(Titelblatt!$BN$2=$E$1,$E26,0))))</f>
        <v>No. of sheets</v>
      </c>
      <c r="B26" s="134" t="s">
        <v>59</v>
      </c>
      <c r="C26" s="134" t="s">
        <v>277</v>
      </c>
      <c r="D26" s="134" t="s">
        <v>275</v>
      </c>
      <c r="E26" s="216" t="s">
        <v>278</v>
      </c>
      <c r="H26" s="77"/>
    </row>
    <row r="27" spans="1:8" x14ac:dyDescent="0.2">
      <c r="A27" s="134" t="str">
        <f>IF(Titelblatt!$BN$2=$B$1,$B27,IF(Titelblatt!$BN$2=$C$1,$C27,IF(Titelblatt!$BN$2=$D$1,$D27,IF(Titelblatt!$BN$2=$E$1,$E27,0))))</f>
        <v>No. of sheets</v>
      </c>
      <c r="B27" s="134" t="s">
        <v>8</v>
      </c>
      <c r="C27" s="134" t="s">
        <v>274</v>
      </c>
      <c r="D27" s="134" t="s">
        <v>275</v>
      </c>
      <c r="E27" s="216" t="s">
        <v>276</v>
      </c>
      <c r="H27" s="77"/>
    </row>
    <row r="28" spans="1:8" x14ac:dyDescent="0.2">
      <c r="A28" s="134" t="str">
        <f>IF(Titelblatt!$BN$2=$B$1,$B28,IF(Titelblatt!$BN$2=$C$1,$C28,IF(Titelblatt!$BN$2=$D$1,$D28,IF(Titelblatt!$BN$2=$E$1,$E28,0))))</f>
        <v>No. of blinds</v>
      </c>
      <c r="B28" s="134" t="s">
        <v>58</v>
      </c>
      <c r="C28" s="134" t="s">
        <v>249</v>
      </c>
      <c r="D28" s="134" t="s">
        <v>250</v>
      </c>
      <c r="E28" s="216" t="s">
        <v>251</v>
      </c>
      <c r="H28" s="77"/>
    </row>
    <row r="29" spans="1:8" x14ac:dyDescent="0.2">
      <c r="A29" s="134" t="str">
        <f>IF(Titelblatt!$BN$2=$B$1,$B29,IF(Titelblatt!$BN$2=$C$1,$C29,IF(Titelblatt!$BN$2=$D$1,$D29,IF(Titelblatt!$BN$2=$E$1,$E29,0))))</f>
        <v>object</v>
      </c>
      <c r="B29" s="134" t="s">
        <v>23</v>
      </c>
      <c r="C29" s="134" t="s">
        <v>332</v>
      </c>
      <c r="D29" s="134" t="s">
        <v>333</v>
      </c>
      <c r="E29" s="216" t="s">
        <v>334</v>
      </c>
      <c r="H29" s="77"/>
    </row>
    <row r="30" spans="1:8" x14ac:dyDescent="0.2">
      <c r="A30" s="134" t="str">
        <f>IF(Titelblatt!$BN$2=$B$1,$B30,IF(Titelblatt!$BN$2=$C$1,$C30,IF(Titelblatt!$BN$2=$D$1,$D30,IF(Titelblatt!$BN$2=$E$1,$E30,0))))</f>
        <v>Date / data</v>
      </c>
      <c r="B30" s="134" t="s">
        <v>21</v>
      </c>
      <c r="C30" s="134" t="s">
        <v>292</v>
      </c>
      <c r="D30" s="134" t="s">
        <v>293</v>
      </c>
      <c r="E30" s="216" t="s">
        <v>294</v>
      </c>
      <c r="H30" s="77"/>
    </row>
    <row r="31" spans="1:8" x14ac:dyDescent="0.2">
      <c r="A31" s="134" t="str">
        <f>IF(Titelblatt!$BN$2=$B$1,$B31,IF(Titelblatt!$BN$2=$C$1,$C31,IF(Titelblatt!$BN$2=$D$1,$D31,IF(Titelblatt!$BN$2=$E$1,$E31,0))))</f>
        <v>signature</v>
      </c>
      <c r="B31" s="134" t="s">
        <v>22</v>
      </c>
      <c r="C31" s="134" t="s">
        <v>452</v>
      </c>
      <c r="D31" s="134" t="s">
        <v>134</v>
      </c>
      <c r="E31" s="216" t="s">
        <v>453</v>
      </c>
    </row>
    <row r="32" spans="1:8" x14ac:dyDescent="0.2">
      <c r="A32" s="134" t="str">
        <f>IF(Titelblatt!$BN$2=$B$1,$B32,IF(Titelblatt!$BN$2=$C$1,$C32,IF(Titelblatt!$BN$2=$D$1,$D32,IF(Titelblatt!$BN$2=$E$1,$E32,0))))</f>
        <v>Deadlines for</v>
      </c>
      <c r="B32" s="134" t="s">
        <v>20</v>
      </c>
      <c r="C32" s="134" t="s">
        <v>445</v>
      </c>
      <c r="D32" s="134" t="s">
        <v>135</v>
      </c>
      <c r="E32" s="216" t="s">
        <v>446</v>
      </c>
    </row>
    <row r="33" spans="1:5" x14ac:dyDescent="0.2">
      <c r="A33" s="134" t="str">
        <f>IF(Titelblatt!$BN$2=$B$1,$B33,IF(Titelblatt!$BN$2=$C$1,$C33,IF(Titelblatt!$BN$2=$D$1,$D33,IF(Titelblatt!$BN$2=$E$1,$E33,0))))</f>
        <v>Taking measurements</v>
      </c>
      <c r="B33" s="134" t="s">
        <v>27</v>
      </c>
      <c r="C33" s="134" t="s">
        <v>390</v>
      </c>
      <c r="D33" s="134" t="s">
        <v>136</v>
      </c>
      <c r="E33" s="216" t="s">
        <v>391</v>
      </c>
    </row>
    <row r="34" spans="1:5" x14ac:dyDescent="0.2">
      <c r="A34" s="134" t="str">
        <f>IF(Titelblatt!$BN$2=$B$1,$B34,IF(Titelblatt!$BN$2=$C$1,$C34,IF(Titelblatt!$BN$2=$D$1,$D34,IF(Titelblatt!$BN$2=$E$1,$E34,0))))</f>
        <v>despatch week</v>
      </c>
      <c r="B34" s="134" t="s">
        <v>30</v>
      </c>
      <c r="C34" s="134" t="s">
        <v>438</v>
      </c>
      <c r="D34" s="134" t="s">
        <v>439</v>
      </c>
      <c r="E34" s="216" t="s">
        <v>440</v>
      </c>
    </row>
    <row r="35" spans="1:5" x14ac:dyDescent="0.2">
      <c r="A35" s="134" t="str">
        <f>IF(Titelblatt!$BN$2=$B$1,$B35,IF(Titelblatt!$BN$2=$C$1,$C35,IF(Titelblatt!$BN$2=$D$1,$D35,IF(Titelblatt!$BN$2=$E$1,$E35,0))))</f>
        <v>Pre-delivery elect. matl.</v>
      </c>
      <c r="B35" s="134" t="s">
        <v>32</v>
      </c>
      <c r="C35" s="134" t="s">
        <v>454</v>
      </c>
      <c r="D35" s="134" t="s">
        <v>455</v>
      </c>
      <c r="E35" s="216" t="s">
        <v>456</v>
      </c>
    </row>
    <row r="36" spans="1:5" x14ac:dyDescent="0.2">
      <c r="A36" s="134" t="str">
        <f>IF(Titelblatt!$BN$2=$B$1,$B36,IF(Titelblatt!$BN$2=$C$1,$C36,IF(Titelblatt!$BN$2=$D$1,$D36,IF(Titelblatt!$BN$2=$E$1,$E36,0))))</f>
        <v>Pre-delivery circuit diagram</v>
      </c>
      <c r="B36" s="134" t="s">
        <v>116</v>
      </c>
      <c r="C36" s="134" t="s">
        <v>457</v>
      </c>
      <c r="D36" s="134" t="s">
        <v>458</v>
      </c>
      <c r="E36" s="216" t="s">
        <v>459</v>
      </c>
    </row>
    <row r="37" spans="1:5" x14ac:dyDescent="0.2">
      <c r="A37" s="134" t="str">
        <f>IF(Titelblatt!$BN$2=$B$1,$B37,IF(Titelblatt!$BN$2=$C$1,$C37,IF(Titelblatt!$BN$2=$D$1,$D37,IF(Titelblatt!$BN$2=$E$1,$E37,0))))</f>
        <v>Paper TAB</v>
      </c>
      <c r="B37" s="134" t="s">
        <v>38</v>
      </c>
      <c r="C37" s="134" t="s">
        <v>417</v>
      </c>
      <c r="D37" s="134" t="s">
        <v>418</v>
      </c>
      <c r="E37" s="216" t="s">
        <v>419</v>
      </c>
    </row>
    <row r="38" spans="1:5" x14ac:dyDescent="0.2">
      <c r="A38" s="134" t="str">
        <f>IF(Titelblatt!$BN$2=$B$1,$B38,IF(Titelblatt!$BN$2=$C$1,$C38,IF(Titelblatt!$BN$2=$D$1,$D38,IF(Titelblatt!$BN$2=$E$1,$E38,0))))</f>
        <v>drawing</v>
      </c>
      <c r="B38" s="134" t="s">
        <v>39</v>
      </c>
      <c r="C38" s="134" t="s">
        <v>474</v>
      </c>
      <c r="D38" s="134" t="s">
        <v>137</v>
      </c>
      <c r="E38" s="216" t="s">
        <v>475</v>
      </c>
    </row>
    <row r="39" spans="1:5" x14ac:dyDescent="0.2">
      <c r="A39" s="134" t="str">
        <f>IF(Titelblatt!$BN$2=$B$1,$B39,IF(Titelblatt!$BN$2=$C$1,$C39,IF(Titelblatt!$BN$2=$D$1,$D39,IF(Titelblatt!$BN$2=$E$1,$E39,0))))</f>
        <v>parts lists</v>
      </c>
      <c r="B39" s="134" t="s">
        <v>40</v>
      </c>
      <c r="C39" s="134" t="s">
        <v>442</v>
      </c>
      <c r="D39" s="134" t="s">
        <v>138</v>
      </c>
      <c r="E39" s="216" t="s">
        <v>443</v>
      </c>
    </row>
    <row r="40" spans="1:5" x14ac:dyDescent="0.2">
      <c r="A40" s="134" t="str">
        <f>IF(Titelblatt!$BN$2=$B$1,$B40,IF(Titelblatt!$BN$2=$C$1,$C40,IF(Titelblatt!$BN$2=$D$1,$D40,IF(Titelblatt!$BN$2=$E$1,$E40,0))))</f>
        <v>centralised control</v>
      </c>
      <c r="B40" s="134" t="s">
        <v>19</v>
      </c>
      <c r="C40" s="134" t="s">
        <v>229</v>
      </c>
      <c r="D40" s="134" t="s">
        <v>758</v>
      </c>
      <c r="E40" s="216" t="s">
        <v>139</v>
      </c>
    </row>
    <row r="41" spans="1:5" x14ac:dyDescent="0.2">
      <c r="A41" s="134" t="str">
        <f>IF(Titelblatt!$BN$2=$B$1,$B41,IF(Titelblatt!$BN$2=$C$1,$C41,IF(Titelblatt!$BN$2=$D$1,$D41,IF(Titelblatt!$BN$2=$E$1,$E41,0))))</f>
        <v>UP white</v>
      </c>
      <c r="B41" s="134" t="s">
        <v>29</v>
      </c>
      <c r="C41" s="134" t="s">
        <v>449</v>
      </c>
      <c r="D41" s="134" t="s">
        <v>450</v>
      </c>
      <c r="E41" s="216" t="s">
        <v>451</v>
      </c>
    </row>
    <row r="42" spans="1:5" x14ac:dyDescent="0.2">
      <c r="A42" s="134" t="str">
        <f>IF(Titelblatt!$BN$2=$B$1,$B42,IF(Titelblatt!$BN$2=$C$1,$C42,IF(Titelblatt!$BN$2=$D$1,$D42,IF(Titelblatt!$BN$2=$E$1,$E42,0))))</f>
        <v>AP white</v>
      </c>
      <c r="B42" s="134" t="s">
        <v>31</v>
      </c>
      <c r="C42" s="134" t="s">
        <v>117</v>
      </c>
      <c r="D42" s="134" t="s">
        <v>253</v>
      </c>
      <c r="E42" s="216" t="s">
        <v>254</v>
      </c>
    </row>
    <row r="43" spans="1:5" x14ac:dyDescent="0.2">
      <c r="A43" s="134" t="str">
        <f>IF(Titelblatt!$BN$2=$B$1,$B43,IF(Titelblatt!$BN$2=$C$1,$C43,IF(Titelblatt!$BN$2=$D$1,$D43,IF(Titelblatt!$BN$2=$E$1,$E43,0))))</f>
        <v>Comb. white</v>
      </c>
      <c r="B43" s="134" t="s">
        <v>57</v>
      </c>
      <c r="C43" s="134" t="s">
        <v>361</v>
      </c>
      <c r="D43" s="134" t="s">
        <v>140</v>
      </c>
      <c r="E43" s="216" t="s">
        <v>362</v>
      </c>
    </row>
    <row r="44" spans="1:5" x14ac:dyDescent="0.2">
      <c r="A44" s="134" t="str">
        <f>IF(Titelblatt!$BN$2=$B$1,$B44,IF(Titelblatt!$BN$2=$C$1,$C44,IF(Titelblatt!$BN$2=$D$1,$D44,IF(Titelblatt!$BN$2=$E$1,$E44,0))))</f>
        <v>2 motors</v>
      </c>
      <c r="B44" s="134" t="s">
        <v>34</v>
      </c>
      <c r="C44" s="134" t="s">
        <v>118</v>
      </c>
      <c r="D44" s="134" t="s">
        <v>141</v>
      </c>
      <c r="E44" s="216" t="s">
        <v>142</v>
      </c>
    </row>
    <row r="45" spans="1:5" x14ac:dyDescent="0.2">
      <c r="A45" s="134" t="str">
        <f>IF(Titelblatt!$BN$2=$B$1,$B45,IF(Titelblatt!$BN$2=$C$1,$C45,IF(Titelblatt!$BN$2=$D$1,$D45,IF(Titelblatt!$BN$2=$E$1,$E45,0))))</f>
        <v>3-5 motors</v>
      </c>
      <c r="B45" s="134" t="s">
        <v>35</v>
      </c>
      <c r="C45" s="134" t="s">
        <v>230</v>
      </c>
      <c r="D45" s="134" t="s">
        <v>143</v>
      </c>
      <c r="E45" s="216" t="s">
        <v>144</v>
      </c>
    </row>
    <row r="46" spans="1:5" x14ac:dyDescent="0.2">
      <c r="A46" s="134" t="str">
        <f>IF(Titelblatt!$BN$2=$B$1,$B46,IF(Titelblatt!$BN$2=$C$1,$C46,IF(Titelblatt!$BN$2=$D$1,$D46,IF(Titelblatt!$BN$2=$E$1,$E46,0))))</f>
        <v>switch:</v>
      </c>
      <c r="B46" s="134" t="s">
        <v>28</v>
      </c>
      <c r="C46" s="134" t="s">
        <v>427</v>
      </c>
      <c r="D46" s="134" t="s">
        <v>428</v>
      </c>
      <c r="E46" s="216" t="s">
        <v>429</v>
      </c>
    </row>
    <row r="47" spans="1:5" x14ac:dyDescent="0.2">
      <c r="A47" s="134" t="str">
        <f>IF(Titelblatt!$BN$2=$B$1,$B47,IF(Titelblatt!$BN$2=$C$1,$C47,IF(Titelblatt!$BN$2=$D$1,$D47,IF(Titelblatt!$BN$2=$E$1,$E47,0))))</f>
        <v>power unit:</v>
      </c>
      <c r="B47" s="134" t="s">
        <v>33</v>
      </c>
      <c r="C47" s="134" t="s">
        <v>33</v>
      </c>
      <c r="D47" s="134" t="s">
        <v>761</v>
      </c>
      <c r="E47" s="216" t="s">
        <v>426</v>
      </c>
    </row>
    <row r="48" spans="1:5" x14ac:dyDescent="0.2">
      <c r="A48" s="134" t="str">
        <f>IF(Titelblatt!$BN$2=$B$1,$B48,IF(Titelblatt!$BN$2=$C$1,$C48,IF(Titelblatt!$BN$2=$D$1,$D48,IF(Titelblatt!$BN$2=$E$1,$E48,0))))</f>
        <v>radio control</v>
      </c>
      <c r="B48" s="134" t="s">
        <v>70</v>
      </c>
      <c r="C48" s="134" t="s">
        <v>330</v>
      </c>
      <c r="D48" s="134" t="s">
        <v>757</v>
      </c>
      <c r="E48" s="216" t="s">
        <v>331</v>
      </c>
    </row>
    <row r="49" spans="1:5" x14ac:dyDescent="0.2">
      <c r="A49" s="134" t="str">
        <f>IF(Titelblatt!$BN$2=$B$1,$B49,IF(Titelblatt!$BN$2=$C$1,$C49,IF(Titelblatt!$BN$2=$D$1,$D49,IF(Titelblatt!$BN$2=$E$1,$E49,0))))</f>
        <v>Handheld transmitter 1-channel</v>
      </c>
      <c r="B49" s="134" t="s">
        <v>61</v>
      </c>
      <c r="C49" s="134" t="s">
        <v>337</v>
      </c>
      <c r="D49" s="134" t="s">
        <v>759</v>
      </c>
      <c r="E49" s="216" t="s">
        <v>338</v>
      </c>
    </row>
    <row r="50" spans="1:5" x14ac:dyDescent="0.2">
      <c r="A50" s="134" t="str">
        <f>IF(Titelblatt!$BN$2=$B$1,$B50,IF(Titelblatt!$BN$2=$C$1,$C50,IF(Titelblatt!$BN$2=$D$1,$D50,IF(Titelblatt!$BN$2=$E$1,$E50,0))))</f>
        <v>Handheld transmitter 4-channels</v>
      </c>
      <c r="B50" s="134" t="s">
        <v>62</v>
      </c>
      <c r="C50" s="134" t="s">
        <v>339</v>
      </c>
      <c r="D50" s="134" t="s">
        <v>340</v>
      </c>
      <c r="E50" s="216" t="s">
        <v>341</v>
      </c>
    </row>
    <row r="51" spans="1:5" x14ac:dyDescent="0.2">
      <c r="A51" s="134" t="str">
        <f>IF(Titelblatt!$BN$2=$B$1,$B51,IF(Titelblatt!$BN$2=$C$1,$C51,IF(Titelblatt!$BN$2=$D$1,$D51,IF(Titelblatt!$BN$2=$E$1,$E51,0))))</f>
        <v>wall-mounted transmitter</v>
      </c>
      <c r="B51" s="134" t="s">
        <v>63</v>
      </c>
      <c r="C51" s="134" t="s">
        <v>469</v>
      </c>
      <c r="D51" s="134" t="s">
        <v>470</v>
      </c>
      <c r="E51" s="216" t="s">
        <v>471</v>
      </c>
    </row>
    <row r="52" spans="1:5" x14ac:dyDescent="0.2">
      <c r="A52" s="134" t="str">
        <f>IF(Titelblatt!$BN$2=$B$1,$B52,IF(Titelblatt!$BN$2=$C$1,$C52,IF(Titelblatt!$BN$2=$D$1,$D52,IF(Titelblatt!$BN$2=$E$1,$E52,0))))</f>
        <v>fall protection</v>
      </c>
      <c r="B52" s="192" t="s">
        <v>729</v>
      </c>
      <c r="C52" s="134" t="s">
        <v>236</v>
      </c>
      <c r="D52" s="134" t="s">
        <v>145</v>
      </c>
      <c r="E52" s="216" t="s">
        <v>237</v>
      </c>
    </row>
    <row r="53" spans="1:5" x14ac:dyDescent="0.2">
      <c r="A53" s="134" t="str">
        <f>IF(Titelblatt!$BN$2=$B$1,$B53,IF(Titelblatt!$BN$2=$C$1,$C53,IF(Titelblatt!$BN$2=$D$1,$D53,IF(Titelblatt!$BN$2=$E$1,$E53,0))))</f>
        <v>additional sheet</v>
      </c>
      <c r="B53" s="134" t="s">
        <v>41</v>
      </c>
      <c r="C53" s="134" t="s">
        <v>476</v>
      </c>
      <c r="D53" s="134" t="s">
        <v>477</v>
      </c>
      <c r="E53" s="216" t="s">
        <v>478</v>
      </c>
    </row>
    <row r="54" spans="1:5" x14ac:dyDescent="0.2">
      <c r="A54" s="134" t="str">
        <f>IF(Titelblatt!$BN$2=$B$1,$B54,IF(Titelblatt!$BN$2=$C$1,$C54,IF(Titelblatt!$BN$2=$D$1,$D54,IF(Titelblatt!$BN$2=$E$1,$E54,0))))</f>
        <v>sketches</v>
      </c>
      <c r="B54" s="134" t="s">
        <v>42</v>
      </c>
      <c r="C54" s="134" t="s">
        <v>433</v>
      </c>
      <c r="D54" s="134" t="s">
        <v>146</v>
      </c>
      <c r="E54" s="216" t="s">
        <v>434</v>
      </c>
    </row>
    <row r="55" spans="1:5" x14ac:dyDescent="0.2">
      <c r="A55" s="134" t="str">
        <f>IF(Titelblatt!$BN$2=$B$1,$B55,IF(Titelblatt!$BN$2=$C$1,$C55,IF(Titelblatt!$BN$2=$D$1,$D55,IF(Titelblatt!$BN$2=$E$1,$E55,0))))</f>
        <v>Arch. plans</v>
      </c>
      <c r="B55" s="134" t="s">
        <v>43</v>
      </c>
      <c r="C55" s="134" t="s">
        <v>255</v>
      </c>
      <c r="D55" s="134" t="s">
        <v>256</v>
      </c>
      <c r="E55" s="216" t="s">
        <v>257</v>
      </c>
    </row>
    <row r="56" spans="1:5" x14ac:dyDescent="0.2">
      <c r="A56" s="134" t="str">
        <f>IF(Titelblatt!$BN$2=$B$1,$B56,IF(Titelblatt!$BN$2=$C$1,$C56,IF(Titelblatt!$BN$2=$D$1,$D56,IF(Titelblatt!$BN$2=$E$1,$E56,0))))</f>
        <v>controller</v>
      </c>
      <c r="B56" s="134" t="s">
        <v>44</v>
      </c>
      <c r="C56" s="203" t="s">
        <v>521</v>
      </c>
      <c r="D56" s="203" t="s">
        <v>522</v>
      </c>
      <c r="E56" s="217" t="s">
        <v>523</v>
      </c>
    </row>
    <row r="57" spans="1:5" x14ac:dyDescent="0.2">
      <c r="A57" s="134" t="str">
        <f>IF(Titelblatt!$BN$2=$B$1,$B57,IF(Titelblatt!$BN$2=$C$1,$C57,IF(Titelblatt!$BN$2=$D$1,$D57,IF(Titelblatt!$BN$2=$E$1,$E57,0))))</f>
        <v>Pre-delivery supports</v>
      </c>
      <c r="B57" s="134" t="s">
        <v>66</v>
      </c>
      <c r="C57" s="134" t="s">
        <v>463</v>
      </c>
      <c r="D57" s="134" t="s">
        <v>464</v>
      </c>
      <c r="E57" s="216" t="s">
        <v>465</v>
      </c>
    </row>
    <row r="58" spans="1:5" x14ac:dyDescent="0.2">
      <c r="A58" s="134" t="str">
        <f>IF(Titelblatt!$BN$2=$B$1,$B58,IF(Titelblatt!$BN$2=$C$1,$C58,IF(Titelblatt!$BN$2=$D$1,$D58,IF(Titelblatt!$BN$2=$E$1,$E58,0))))</f>
        <v>Pre-delivery electrical material</v>
      </c>
      <c r="B58" s="134" t="s">
        <v>36</v>
      </c>
      <c r="C58" s="134" t="s">
        <v>460</v>
      </c>
      <c r="D58" s="134" t="s">
        <v>461</v>
      </c>
      <c r="E58" s="216" t="s">
        <v>462</v>
      </c>
    </row>
    <row r="59" spans="1:5" x14ac:dyDescent="0.2">
      <c r="A59" s="134" t="str">
        <f>IF(Titelblatt!$BN$2=$B$1,$B59,IF(Titelblatt!$BN$2=$C$1,$C59,IF(Titelblatt!$BN$2=$D$1,$D59,IF(Titelblatt!$BN$2=$E$1,$E59,0))))</f>
        <v>Address:</v>
      </c>
      <c r="B59" s="134" t="s">
        <v>119</v>
      </c>
      <c r="C59" s="134" t="s">
        <v>238</v>
      </c>
      <c r="D59" s="134" t="s">
        <v>147</v>
      </c>
      <c r="E59" s="216" t="s">
        <v>239</v>
      </c>
    </row>
    <row r="60" spans="1:5" x14ac:dyDescent="0.2">
      <c r="A60" s="134" t="str">
        <f>IF(Titelblatt!$BN$2=$B$1,$B60,IF(Titelblatt!$BN$2=$C$1,$C60,IF(Titelblatt!$BN$2=$D$1,$D60,IF(Titelblatt!$BN$2=$E$1,$E60,0))))</f>
        <v>guide</v>
      </c>
      <c r="B60" s="134" t="s">
        <v>48</v>
      </c>
      <c r="C60" s="134" t="s">
        <v>120</v>
      </c>
      <c r="D60" s="134" t="s">
        <v>148</v>
      </c>
      <c r="E60" s="216" t="s">
        <v>216</v>
      </c>
    </row>
    <row r="61" spans="1:5" x14ac:dyDescent="0.2">
      <c r="A61" s="134" t="str">
        <f>IF(Titelblatt!$BN$2=$B$1,$B61,IF(Titelblatt!$BN$2=$C$1,$C61,IF(Titelblatt!$BN$2=$D$1,$D61,IF(Titelblatt!$BN$2=$E$1,$E61,0))))</f>
        <v>end rail</v>
      </c>
      <c r="B61" s="134" t="s">
        <v>50</v>
      </c>
      <c r="C61" s="134" t="s">
        <v>500</v>
      </c>
      <c r="D61" s="134" t="s">
        <v>150</v>
      </c>
      <c r="E61" s="216" t="s">
        <v>501</v>
      </c>
    </row>
    <row r="62" spans="1:5" x14ac:dyDescent="0.2">
      <c r="A62" s="134" t="str">
        <f>IF(Titelblatt!$BN$2=$B$1,$B62,IF(Titelblatt!$BN$2=$C$1,$C62,IF(Titelblatt!$BN$2=$D$1,$D62,IF(Titelblatt!$BN$2=$E$1,$E62,0))))</f>
        <v>slat</v>
      </c>
      <c r="B62" s="134" t="s">
        <v>65</v>
      </c>
      <c r="C62" s="134" t="s">
        <v>482</v>
      </c>
      <c r="D62" s="134" t="s">
        <v>483</v>
      </c>
      <c r="E62" s="216" t="s">
        <v>503</v>
      </c>
    </row>
    <row r="63" spans="1:5" x14ac:dyDescent="0.2">
      <c r="A63" s="134" t="str">
        <f>IF(Titelblatt!$BN$2=$B$1,$B63,IF(Titelblatt!$BN$2=$C$1,$C63,IF(Titelblatt!$BN$2=$D$1,$D63,IF(Titelblatt!$BN$2=$E$1,$E63,0))))</f>
        <v>shutter slat colour text</v>
      </c>
      <c r="B63" s="192" t="s">
        <v>516</v>
      </c>
      <c r="C63" s="134" t="s">
        <v>548</v>
      </c>
      <c r="D63" s="134" t="s">
        <v>565</v>
      </c>
      <c r="E63" s="216" t="s">
        <v>571</v>
      </c>
    </row>
    <row r="64" spans="1:5" x14ac:dyDescent="0.2">
      <c r="A64" s="134" t="str">
        <f>IF(Titelblatt!$BN$2=$B$1,$B64,IF(Titelblatt!$BN$2=$C$1,$C64,IF(Titelblatt!$BN$2=$D$1,$D64,IF(Titelblatt!$BN$2=$E$1,$E64,0))))</f>
        <v>guide bracket</v>
      </c>
      <c r="B64" s="134" t="s">
        <v>10</v>
      </c>
      <c r="C64" s="134" t="s">
        <v>217</v>
      </c>
      <c r="D64" s="134" t="s">
        <v>218</v>
      </c>
      <c r="E64" s="216" t="s">
        <v>219</v>
      </c>
    </row>
    <row r="65" spans="1:5" x14ac:dyDescent="0.2">
      <c r="A65" s="134" t="str">
        <f>IF(Titelblatt!$BN$2=$B$1,$B65,IF(Titelblatt!$BN$2=$C$1,$C65,IF(Titelblatt!$BN$2=$D$1,$D65,IF(Titelblatt!$BN$2=$E$1,$E65,0))))</f>
        <v>surface treatment</v>
      </c>
      <c r="B65" s="134" t="s">
        <v>18</v>
      </c>
      <c r="C65" s="134" t="s">
        <v>412</v>
      </c>
      <c r="D65" s="134" t="s">
        <v>151</v>
      </c>
      <c r="E65" s="216" t="s">
        <v>413</v>
      </c>
    </row>
    <row r="66" spans="1:5" x14ac:dyDescent="0.2">
      <c r="A66" s="134" t="str">
        <f>IF(Titelblatt!$BN$2=$B$1,$B66,IF(Titelblatt!$BN$2=$C$1,$C66,IF(Titelblatt!$BN$2=$D$1,$D66,IF(Titelblatt!$BN$2=$E$1,$E66,0))))</f>
        <v>Colour No.</v>
      </c>
      <c r="B66" s="134" t="s">
        <v>24</v>
      </c>
      <c r="C66" s="134" t="s">
        <v>315</v>
      </c>
      <c r="D66" s="134" t="s">
        <v>152</v>
      </c>
      <c r="E66" s="216" t="s">
        <v>316</v>
      </c>
    </row>
    <row r="67" spans="1:5" x14ac:dyDescent="0.2">
      <c r="A67" s="134" t="str">
        <f>IF(Titelblatt!$BN$2=$B$1,$B67,IF(Titelblatt!$BN$2=$C$1,$C67,IF(Titelblatt!$BN$2=$D$1,$D67,IF(Titelblatt!$BN$2=$E$1,$E67,0))))</f>
        <v>Colour type</v>
      </c>
      <c r="B67" s="134" t="s">
        <v>25</v>
      </c>
      <c r="C67" s="134" t="s">
        <v>304</v>
      </c>
      <c r="D67" s="134" t="s">
        <v>153</v>
      </c>
      <c r="E67" s="216" t="s">
        <v>305</v>
      </c>
    </row>
    <row r="68" spans="1:5" x14ac:dyDescent="0.2">
      <c r="A68" s="134" t="str">
        <f>IF(Titelblatt!$BN$2=$B$1,$B68,IF(Titelblatt!$BN$2=$C$1,$C68,IF(Titelblatt!$BN$2=$D$1,$D68,IF(Titelblatt!$BN$2=$E$1,$E68,0))))</f>
        <v>type of drop</v>
      </c>
      <c r="B68" s="134" t="s">
        <v>26</v>
      </c>
      <c r="C68" s="134" t="s">
        <v>264</v>
      </c>
      <c r="D68" s="134" t="s">
        <v>265</v>
      </c>
      <c r="E68" s="216" t="s">
        <v>266</v>
      </c>
    </row>
    <row r="69" spans="1:5" x14ac:dyDescent="0.2">
      <c r="A69" s="134" t="str">
        <f>IF(Titelblatt!$BN$2=$B$1,$B69,IF(Titelblatt!$BN$2=$C$1,$C69,IF(Titelblatt!$BN$2=$D$1,$D69,IF(Titelblatt!$BN$2=$E$1,$E69,0))))</f>
        <v>Treatment type code</v>
      </c>
      <c r="B69" s="134" t="s">
        <v>37</v>
      </c>
      <c r="C69" s="134" t="s">
        <v>289</v>
      </c>
      <c r="D69" s="134" t="s">
        <v>290</v>
      </c>
      <c r="E69" s="216" t="s">
        <v>291</v>
      </c>
    </row>
    <row r="70" spans="1:5" x14ac:dyDescent="0.2">
      <c r="A70" s="134" t="str">
        <f>IF(Titelblatt!$BN$2=$B$1,$B70,IF(Titelblatt!$BN$2=$C$1,$C70,IF(Titelblatt!$BN$2=$D$1,$D70,IF(Titelblatt!$BN$2=$E$1,$E70,0))))</f>
        <v>stove-enamelled (powder-coated)</v>
      </c>
      <c r="B70" s="134" t="s">
        <v>72</v>
      </c>
      <c r="C70" s="134" t="s">
        <v>300</v>
      </c>
      <c r="D70" s="134" t="s">
        <v>301</v>
      </c>
      <c r="E70" s="216" t="s">
        <v>302</v>
      </c>
    </row>
    <row r="71" spans="1:5" x14ac:dyDescent="0.2">
      <c r="A71" s="134" t="str">
        <f>IF(Titelblatt!$BN$2=$B$1,$B71,IF(Titelblatt!$BN$2=$C$1,$C71,IF(Titelblatt!$BN$2=$D$1,$D71,IF(Titelblatt!$BN$2=$E$1,$E71,0))))</f>
        <v>anodised, uncoloured</v>
      </c>
      <c r="B71" s="134" t="s">
        <v>73</v>
      </c>
      <c r="C71" s="134" t="s">
        <v>314</v>
      </c>
      <c r="D71" s="134" t="s">
        <v>760</v>
      </c>
      <c r="E71" s="216" t="s">
        <v>154</v>
      </c>
    </row>
    <row r="72" spans="1:5" x14ac:dyDescent="0.2">
      <c r="A72" s="134" t="str">
        <f>IF(Titelblatt!$BN$2=$B$1,$B72,IF(Titelblatt!$BN$2=$C$1,$C72,IF(Titelblatt!$BN$2=$D$1,$D72,IF(Titelblatt!$BN$2=$E$1,$E72,0))))</f>
        <v>colour anodised, matt</v>
      </c>
      <c r="B72" s="134" t="s">
        <v>74</v>
      </c>
      <c r="C72" s="134" t="s">
        <v>311</v>
      </c>
      <c r="D72" s="134" t="s">
        <v>312</v>
      </c>
      <c r="E72" s="216" t="s">
        <v>313</v>
      </c>
    </row>
    <row r="73" spans="1:5" x14ac:dyDescent="0.2">
      <c r="A73" s="134" t="str">
        <f>IF(Titelblatt!$BN$2=$B$1,$B73,IF(Titelblatt!$BN$2=$C$1,$C73,IF(Titelblatt!$BN$2=$D$1,$D73,IF(Titelblatt!$BN$2=$E$1,$E73,0))))</f>
        <v>colour anodised, gloss finish</v>
      </c>
      <c r="B73" s="134" t="s">
        <v>75</v>
      </c>
      <c r="C73" s="134" t="s">
        <v>308</v>
      </c>
      <c r="D73" s="134" t="s">
        <v>309</v>
      </c>
      <c r="E73" s="216" t="s">
        <v>310</v>
      </c>
    </row>
    <row r="74" spans="1:5" x14ac:dyDescent="0.2">
      <c r="A74" s="134" t="str">
        <f>IF(Titelblatt!$BN$2=$B$1,$B74,IF(Titelblatt!$BN$2=$C$1,$C74,IF(Titelblatt!$BN$2=$D$1,$D74,IF(Titelblatt!$BN$2=$E$1,$E74,0))))</f>
        <v>untreated</v>
      </c>
      <c r="B74" s="134" t="s">
        <v>76</v>
      </c>
      <c r="C74" s="134" t="s">
        <v>121</v>
      </c>
      <c r="D74" s="134" t="s">
        <v>155</v>
      </c>
      <c r="E74" s="216" t="s">
        <v>156</v>
      </c>
    </row>
    <row r="75" spans="1:5" x14ac:dyDescent="0.2">
      <c r="A75" s="134" t="str">
        <f>IF(Titelblatt!$BN$2=$B$1,$B75,IF(Titelblatt!$BN$2=$C$1,$C75,IF(Titelblatt!$BN$2=$D$1,$D75,IF(Titelblatt!$BN$2=$E$1,$E75,0))))</f>
        <v>Code</v>
      </c>
      <c r="B75" s="134" t="s">
        <v>47</v>
      </c>
      <c r="C75" s="134" t="s">
        <v>47</v>
      </c>
      <c r="D75" s="134" t="s">
        <v>47</v>
      </c>
      <c r="E75" s="216" t="s">
        <v>157</v>
      </c>
    </row>
    <row r="76" spans="1:5" x14ac:dyDescent="0.2">
      <c r="A76" s="134" t="str">
        <f>IF(Titelblatt!$BN$2=$B$1,$B76,IF(Titelblatt!$BN$2=$C$1,$C76,IF(Titelblatt!$BN$2=$D$1,$D76,IF(Titelblatt!$BN$2=$E$1,$E76,0))))</f>
        <v>Comments</v>
      </c>
      <c r="B76" s="134" t="s">
        <v>77</v>
      </c>
      <c r="C76" s="134" t="s">
        <v>267</v>
      </c>
      <c r="D76" s="134" t="s">
        <v>268</v>
      </c>
      <c r="E76" s="216" t="s">
        <v>269</v>
      </c>
    </row>
    <row r="77" spans="1:5" x14ac:dyDescent="0.2">
      <c r="A77" s="134" t="str">
        <f>IF(Titelblatt!$BN$2=$B$1,$B77,IF(Titelblatt!$BN$2=$C$1,$C77,IF(Titelblatt!$BN$2=$D$1,$D77,IF(Titelblatt!$BN$2=$E$1,$E77,0))))</f>
        <v>column</v>
      </c>
      <c r="B77" s="134" t="s">
        <v>3</v>
      </c>
      <c r="C77" s="134" t="s">
        <v>358</v>
      </c>
      <c r="D77" s="134" t="s">
        <v>359</v>
      </c>
      <c r="E77" s="216" t="s">
        <v>360</v>
      </c>
    </row>
    <row r="78" spans="1:5" x14ac:dyDescent="0.2">
      <c r="A78" s="134" t="str">
        <f>IF(Titelblatt!$BN$2=$B$1,$B78,IF(Titelblatt!$BN$2=$C$1,$C78,IF(Titelblatt!$BN$2=$D$1,$D78,IF(Titelblatt!$BN$2=$E$1,$E78,0))))</f>
        <v>Window No.</v>
      </c>
      <c r="B78" s="134" t="s">
        <v>6</v>
      </c>
      <c r="C78" s="134" t="s">
        <v>317</v>
      </c>
      <c r="D78" s="134" t="s">
        <v>158</v>
      </c>
      <c r="E78" s="216" t="s">
        <v>318</v>
      </c>
    </row>
    <row r="79" spans="1:5" x14ac:dyDescent="0.2">
      <c r="A79" s="134" t="str">
        <f>IF(Titelblatt!$BN$2=$B$1,$B79,IF(Titelblatt!$BN$2=$C$1,$C79,IF(Titelblatt!$BN$2=$D$1,$D79,IF(Titelblatt!$BN$2=$E$1,$E79,0))))</f>
        <v>Number of blinds</v>
      </c>
      <c r="B79" s="134" t="s">
        <v>7</v>
      </c>
      <c r="C79" s="134" t="s">
        <v>249</v>
      </c>
      <c r="D79" s="134" t="s">
        <v>159</v>
      </c>
      <c r="E79" s="216" t="s">
        <v>252</v>
      </c>
    </row>
    <row r="80" spans="1:5" x14ac:dyDescent="0.2">
      <c r="A80" s="134" t="str">
        <f>IF(Titelblatt!$BN$2=$B$1,$B80,IF(Titelblatt!$BN$2=$C$1,$C80,IF(Titelblatt!$BN$2=$D$1,$D80,IF(Titelblatt!$BN$2=$E$1,$E80,0))))</f>
        <v>dependent on bk</v>
      </c>
      <c r="B80" s="134" t="s">
        <v>9</v>
      </c>
      <c r="C80" s="134" t="s">
        <v>271</v>
      </c>
      <c r="D80" s="134" t="s">
        <v>272</v>
      </c>
      <c r="E80" s="216" t="s">
        <v>273</v>
      </c>
    </row>
    <row r="81" spans="1:5" x14ac:dyDescent="0.2">
      <c r="A81" s="134" t="str">
        <f>IF(Titelblatt!$BN$2=$B$1,$B81,IF(Titelblatt!$BN$2=$C$1,$C81,IF(Titelblatt!$BN$2=$D$1,$D81,IF(Titelblatt!$BN$2=$E$1,$E81,0))))</f>
        <v>width of installation</v>
      </c>
      <c r="B81" s="134" t="s">
        <v>208</v>
      </c>
      <c r="C81" s="134" t="s">
        <v>286</v>
      </c>
      <c r="D81" s="134" t="s">
        <v>287</v>
      </c>
      <c r="E81" s="216" t="s">
        <v>288</v>
      </c>
    </row>
    <row r="82" spans="1:5" x14ac:dyDescent="0.2">
      <c r="A82" s="134" t="str">
        <f>IF(Titelblatt!$BN$2=$B$1,$B82,IF(Titelblatt!$BN$2=$C$1,$C82,IF(Titelblatt!$BN$2=$D$1,$D82,IF(Titelblatt!$BN$2=$E$1,$E82,0))))</f>
        <v>hk guide - central drive</v>
      </c>
      <c r="B82" s="134" t="s">
        <v>79</v>
      </c>
      <c r="C82" s="134" t="s">
        <v>342</v>
      </c>
      <c r="D82" s="134" t="s">
        <v>160</v>
      </c>
      <c r="E82" s="216" t="s">
        <v>343</v>
      </c>
    </row>
    <row r="83" spans="1:5" x14ac:dyDescent="0.2">
      <c r="A83" s="134" t="str">
        <f>IF(Titelblatt!$BN$2=$B$1,$B83,IF(Titelblatt!$BN$2=$C$1,$C83,IF(Titelblatt!$BN$2=$D$1,$D83,IF(Titelblatt!$BN$2=$E$1,$E83,0))))</f>
        <v>hk guide - hk guide</v>
      </c>
      <c r="B83" s="134" t="s">
        <v>80</v>
      </c>
      <c r="C83" s="134" t="s">
        <v>344</v>
      </c>
      <c r="D83" s="134" t="s">
        <v>345</v>
      </c>
      <c r="E83" s="216" t="s">
        <v>346</v>
      </c>
    </row>
    <row r="84" spans="1:5" x14ac:dyDescent="0.2">
      <c r="A84" s="134" t="str">
        <f>IF(Titelblatt!$BN$2=$B$1,$B84,IF(Titelblatt!$BN$2=$C$1,$C84,IF(Titelblatt!$BN$2=$D$1,$D84,IF(Titelblatt!$BN$2=$E$1,$E84,0))))</f>
        <v>h-dependent</v>
      </c>
      <c r="B84" s="134" t="s">
        <v>69</v>
      </c>
      <c r="C84" s="134" t="s">
        <v>335</v>
      </c>
      <c r="D84" s="134" t="s">
        <v>161</v>
      </c>
      <c r="E84" s="216" t="s">
        <v>336</v>
      </c>
    </row>
    <row r="85" spans="1:5" x14ac:dyDescent="0.2">
      <c r="A85" s="134" t="str">
        <f>IF(Titelblatt!$BN$2=$B$1,$B85,IF(Titelblatt!$BN$2=$C$1,$C85,IF(Titelblatt!$BN$2=$D$1,$D85,IF(Titelblatt!$BN$2=$E$1,$E85,0))))</f>
        <v>height of opening</v>
      </c>
      <c r="B85" s="134" t="s">
        <v>81</v>
      </c>
      <c r="C85" s="134" t="s">
        <v>479</v>
      </c>
      <c r="D85" s="134" t="s">
        <v>480</v>
      </c>
      <c r="E85" s="216" t="s">
        <v>481</v>
      </c>
    </row>
    <row r="86" spans="1:5" x14ac:dyDescent="0.2">
      <c r="A86" s="134" t="str">
        <f>IF(Titelblatt!$BN$2=$B$1,$B86,IF(Titelblatt!$BN$2=$C$1,$C86,IF(Titelblatt!$BN$2=$D$1,$D86,IF(Titelblatt!$BN$2=$E$1,$E86,0))))</f>
        <v xml:space="preserve">(motor) drive </v>
      </c>
      <c r="B86" s="134" t="s">
        <v>4</v>
      </c>
      <c r="C86" s="134" t="s">
        <v>497</v>
      </c>
      <c r="D86" s="134" t="s">
        <v>498</v>
      </c>
      <c r="E86" s="216" t="s">
        <v>242</v>
      </c>
    </row>
    <row r="87" spans="1:5" x14ac:dyDescent="0.2">
      <c r="A87" s="134" t="str">
        <f>IF(Titelblatt!$BN$2=$B$1,$B87,IF(Titelblatt!$BN$2=$C$1,$C87,IF(Titelblatt!$BN$2=$D$1,$D87,IF(Titelblatt!$BN$2=$E$1,$E87,0))))</f>
        <v>position of gear box from inside</v>
      </c>
      <c r="B87" s="134" t="s">
        <v>496</v>
      </c>
      <c r="C87" s="134" t="s">
        <v>246</v>
      </c>
      <c r="D87" s="134" t="s">
        <v>247</v>
      </c>
      <c r="E87" s="216" t="s">
        <v>248</v>
      </c>
    </row>
    <row r="88" spans="1:5" x14ac:dyDescent="0.2">
      <c r="A88" s="134" t="str">
        <f>IF(Titelblatt!$BN$2=$B$1,$B88,IF(Titelblatt!$BN$2=$C$1,$C88,IF(Titelblatt!$BN$2=$D$1,$D88,IF(Titelblatt!$BN$2=$E$1,$E88,0))))</f>
        <v>type of drive/gearbox</v>
      </c>
      <c r="B88" s="134" t="s">
        <v>54</v>
      </c>
      <c r="C88" s="134" t="s">
        <v>243</v>
      </c>
      <c r="D88" s="134" t="s">
        <v>244</v>
      </c>
      <c r="E88" s="216" t="s">
        <v>245</v>
      </c>
    </row>
    <row r="89" spans="1:5" x14ac:dyDescent="0.2">
      <c r="A89" s="134" t="str">
        <f>IF(Titelblatt!$BN$2=$B$1,$B89,IF(Titelblatt!$BN$2=$C$1,$C89,IF(Titelblatt!$BN$2=$D$1,$D89,IF(Titelblatt!$BN$2=$E$1,$E89,0))))</f>
        <v>Motor radio-controlled</v>
      </c>
      <c r="B89" s="134" t="s">
        <v>64</v>
      </c>
      <c r="C89" s="134" t="s">
        <v>395</v>
      </c>
      <c r="D89" s="134" t="s">
        <v>396</v>
      </c>
      <c r="E89" s="216" t="s">
        <v>397</v>
      </c>
    </row>
    <row r="90" spans="1:5" x14ac:dyDescent="0.2">
      <c r="A90" s="134" t="str">
        <f>IF(Titelblatt!$BN$2=$B$1,$B90,IF(Titelblatt!$BN$2=$C$1,$C90,IF(Titelblatt!$BN$2=$D$1,$D90,IF(Titelblatt!$BN$2=$E$1,$E90,0))))</f>
        <v>Coupling</v>
      </c>
      <c r="B90" s="134" t="s">
        <v>55</v>
      </c>
      <c r="C90" s="134" t="s">
        <v>363</v>
      </c>
      <c r="D90" s="134" t="s">
        <v>162</v>
      </c>
      <c r="E90" s="216" t="s">
        <v>364</v>
      </c>
    </row>
    <row r="91" spans="1:5" x14ac:dyDescent="0.2">
      <c r="A91" s="134" t="str">
        <f>IF(Titelblatt!$BN$2=$B$1,$B91,IF(Titelblatt!$BN$2=$C$1,$C91,IF(Titelblatt!$BN$2=$D$1,$D91,IF(Titelblatt!$BN$2=$E$1,$E91,0))))</f>
        <v>crank rod</v>
      </c>
      <c r="B91" s="134" t="s">
        <v>60</v>
      </c>
      <c r="C91" s="134" t="s">
        <v>226</v>
      </c>
      <c r="D91" s="134" t="s">
        <v>227</v>
      </c>
      <c r="E91" s="216" t="s">
        <v>506</v>
      </c>
    </row>
    <row r="92" spans="1:5" x14ac:dyDescent="0.2">
      <c r="A92" s="134" t="str">
        <f>IF(Titelblatt!$BN$2=$B$1,$B92,IF(Titelblatt!$BN$2=$C$1,$C92,IF(Titelblatt!$BN$2=$D$1,$D92,IF(Titelblatt!$BN$2=$E$1,$E92,0))))</f>
        <v>Length</v>
      </c>
      <c r="B92" s="134" t="s">
        <v>83</v>
      </c>
      <c r="C92" s="134" t="s">
        <v>377</v>
      </c>
      <c r="D92" s="134" t="s">
        <v>378</v>
      </c>
      <c r="E92" s="216" t="s">
        <v>163</v>
      </c>
    </row>
    <row r="93" spans="1:5" x14ac:dyDescent="0.2">
      <c r="A93" s="134" t="str">
        <f>IF(Titelblatt!$BN$2=$B$1,$B93,IF(Titelblatt!$BN$2=$C$1,$C93,IF(Titelblatt!$BN$2=$D$1,$D93,IF(Titelblatt!$BN$2=$E$1,$E93,0))))</f>
        <v>colour</v>
      </c>
      <c r="B93" s="134" t="s">
        <v>84</v>
      </c>
      <c r="C93" s="134" t="s">
        <v>306</v>
      </c>
      <c r="D93" s="134" t="s">
        <v>164</v>
      </c>
      <c r="E93" s="216" t="s">
        <v>307</v>
      </c>
    </row>
    <row r="94" spans="1:5" x14ac:dyDescent="0.2">
      <c r="A94" s="134" t="str">
        <f>IF(Titelblatt!$BN$2=$B$1,$B94,IF(Titelblatt!$BN$2=$C$1,$C94,IF(Titelblatt!$BN$2=$D$1,$D94,IF(Titelblatt!$BN$2=$E$1,$E94,0))))</f>
        <v>Sta</v>
      </c>
      <c r="B94" s="134" t="s">
        <v>87</v>
      </c>
      <c r="C94" s="134" t="s">
        <v>87</v>
      </c>
      <c r="D94" s="134" t="s">
        <v>87</v>
      </c>
      <c r="E94" s="216" t="s">
        <v>441</v>
      </c>
    </row>
    <row r="95" spans="1:5" x14ac:dyDescent="0.2">
      <c r="A95" s="134" t="str">
        <f>IF(Titelblatt!$BN$2=$B$1,$B95,IF(Titelblatt!$BN$2=$C$1,$C95,IF(Titelblatt!$BN$2=$D$1,$D95,IF(Titelblatt!$BN$2=$E$1,$E95,0))))</f>
        <v>alu</v>
      </c>
      <c r="B95" s="134" t="s">
        <v>89</v>
      </c>
      <c r="C95" s="134" t="s">
        <v>240</v>
      </c>
      <c r="D95" s="134" t="s">
        <v>165</v>
      </c>
      <c r="E95" s="216" t="s">
        <v>241</v>
      </c>
    </row>
    <row r="96" spans="1:5" x14ac:dyDescent="0.2">
      <c r="A96" s="134" t="str">
        <f>IF(Titelblatt!$BN$2=$B$1,$B96,IF(Titelblatt!$BN$2=$C$1,$C96,IF(Titelblatt!$BN$2=$D$1,$D96,IF(Titelblatt!$BN$2=$E$1,$E96,0))))</f>
        <v>fixed</v>
      </c>
      <c r="B96" s="134" t="s">
        <v>88</v>
      </c>
      <c r="C96" s="134" t="s">
        <v>122</v>
      </c>
      <c r="D96" s="134" t="s">
        <v>166</v>
      </c>
      <c r="E96" s="216" t="s">
        <v>167</v>
      </c>
    </row>
    <row r="97" spans="1:5" x14ac:dyDescent="0.2">
      <c r="A97" s="134" t="str">
        <f>IF(Titelblatt!$BN$2=$B$1,$B97,IF(Titelblatt!$BN$2=$C$1,$C97,IF(Titelblatt!$BN$2=$D$1,$D97,IF(Titelblatt!$BN$2=$E$1,$E97,0))))</f>
        <v>extendable</v>
      </c>
      <c r="B97" s="134" t="s">
        <v>85</v>
      </c>
      <c r="C97" s="134" t="s">
        <v>123</v>
      </c>
      <c r="D97" s="134" t="s">
        <v>168</v>
      </c>
      <c r="E97" s="216" t="s">
        <v>263</v>
      </c>
    </row>
    <row r="98" spans="1:5" x14ac:dyDescent="0.2">
      <c r="A98" s="134" t="str">
        <f>IF(Titelblatt!$BN$2=$B$1,$B98,IF(Titelblatt!$BN$2=$C$1,$C98,IF(Titelblatt!$BN$2=$D$1,$D98,IF(Titelblatt!$BN$2=$E$1,$E98,0))))</f>
        <v>removable</v>
      </c>
      <c r="B98" s="134" t="s">
        <v>86</v>
      </c>
      <c r="C98" s="134" t="s">
        <v>472</v>
      </c>
      <c r="D98" s="134" t="s">
        <v>169</v>
      </c>
      <c r="E98" s="216" t="s">
        <v>473</v>
      </c>
    </row>
    <row r="99" spans="1:5" x14ac:dyDescent="0.2">
      <c r="A99" s="134" t="str">
        <f>IF(Titelblatt!$BN$2=$B$1,$B99,IF(Titelblatt!$BN$2=$C$1,$C99,IF(Titelblatt!$BN$2=$D$1,$D99,IF(Titelblatt!$BN$2=$E$1,$E99,0))))</f>
        <v>square length of the lead-through</v>
      </c>
      <c r="B99" s="134" t="s">
        <v>46</v>
      </c>
      <c r="C99" s="134" t="s">
        <v>231</v>
      </c>
      <c r="D99" s="134" t="s">
        <v>232</v>
      </c>
      <c r="E99" s="216" t="s">
        <v>233</v>
      </c>
    </row>
    <row r="100" spans="1:5" x14ac:dyDescent="0.2">
      <c r="A100" s="134" t="str">
        <f>IF(Titelblatt!$BN$2=$B$1,$B100,IF(Titelblatt!$BN$2=$C$1,$C100,IF(Titelblatt!$BN$2=$D$1,$D100,IF(Titelblatt!$BN$2=$E$1,$E100,0))))</f>
        <v>lead-through code</v>
      </c>
      <c r="B100" s="192" t="s">
        <v>97</v>
      </c>
      <c r="C100" s="134" t="s">
        <v>297</v>
      </c>
      <c r="D100" s="134" t="s">
        <v>298</v>
      </c>
      <c r="E100" s="216" t="s">
        <v>299</v>
      </c>
    </row>
    <row r="101" spans="1:5" x14ac:dyDescent="0.2">
      <c r="A101" s="134" t="str">
        <f>IF(Titelblatt!$BN$2=$B$1,$B101,IF(Titelblatt!$BN$2=$C$1,$C101,IF(Titelblatt!$BN$2=$D$1,$D101,IF(Titelblatt!$BN$2=$E$1,$E101,0))))</f>
        <v>Cover plate / Cover plate code</v>
      </c>
      <c r="B101" s="134" t="s">
        <v>90</v>
      </c>
      <c r="C101" s="134" t="s">
        <v>234</v>
      </c>
      <c r="D101" s="134" t="s">
        <v>170</v>
      </c>
      <c r="E101" s="216" t="s">
        <v>235</v>
      </c>
    </row>
    <row r="102" spans="1:5" x14ac:dyDescent="0.2">
      <c r="A102" s="134" t="str">
        <f>IF(Titelblatt!$BN$2=$B$1,$B102,IF(Titelblatt!$BN$2=$C$1,$C102,IF(Titelblatt!$BN$2=$D$1,$D102,IF(Titelblatt!$BN$2=$E$1,$E102,0))))</f>
        <v>Magnetic crank holder/Crank holder code</v>
      </c>
      <c r="B102" s="134" t="s">
        <v>91</v>
      </c>
      <c r="C102" s="134" t="s">
        <v>379</v>
      </c>
      <c r="D102" s="134" t="s">
        <v>171</v>
      </c>
      <c r="E102" s="216" t="s">
        <v>380</v>
      </c>
    </row>
    <row r="103" spans="1:5" x14ac:dyDescent="0.2">
      <c r="A103" s="134" t="str">
        <f>IF(Titelblatt!$BN$2=$B$1,$B103,IF(Titelblatt!$BN$2=$C$1,$C103,IF(Titelblatt!$BN$2=$D$1,$D103,IF(Titelblatt!$BN$2=$E$1,$E103,0))))</f>
        <v>Malax seal / Seal code</v>
      </c>
      <c r="B103" t="s">
        <v>191</v>
      </c>
      <c r="C103" s="134" t="s">
        <v>381</v>
      </c>
      <c r="D103" s="134" t="s">
        <v>382</v>
      </c>
      <c r="E103" s="216" t="s">
        <v>383</v>
      </c>
    </row>
    <row r="104" spans="1:5" x14ac:dyDescent="0.2">
      <c r="A104" s="134" t="str">
        <f>IF(Titelblatt!$BN$2=$B$1,$B104,IF(Titelblatt!$BN$2=$C$1,$C104,IF(Titelblatt!$BN$2=$D$1,$D104,IF(Titelblatt!$BN$2=$E$1,$E104,0))))</f>
        <v>without</v>
      </c>
      <c r="B104" s="134" t="s">
        <v>105</v>
      </c>
      <c r="C104" s="134" t="s">
        <v>124</v>
      </c>
      <c r="D104" s="134" t="s">
        <v>172</v>
      </c>
      <c r="E104" s="216" t="s">
        <v>173</v>
      </c>
    </row>
    <row r="105" spans="1:5" x14ac:dyDescent="0.2">
      <c r="A105" s="134" t="str">
        <f>IF(Titelblatt!$BN$2=$B$1,$B105,IF(Titelblatt!$BN$2=$C$1,$C105,IF(Titelblatt!$BN$2=$D$1,$D105,IF(Titelblatt!$BN$2=$E$1,$E105,0))))</f>
        <v>with</v>
      </c>
      <c r="B105" s="134" t="s">
        <v>104</v>
      </c>
      <c r="C105" s="134" t="s">
        <v>125</v>
      </c>
      <c r="D105" s="134" t="s">
        <v>174</v>
      </c>
      <c r="E105" s="216" t="s">
        <v>175</v>
      </c>
    </row>
    <row r="106" spans="1:5" x14ac:dyDescent="0.2">
      <c r="A106" s="134" t="str">
        <f>IF(Titelblatt!$BN$2=$B$1,$B106,IF(Titelblatt!$BN$2=$C$1,$C106,IF(Titelblatt!$BN$2=$D$1,$D106,IF(Titelblatt!$BN$2=$E$1,$E106,0))))</f>
        <v>Guide type</v>
      </c>
      <c r="B106" s="134" t="s">
        <v>92</v>
      </c>
      <c r="C106" s="192" t="s">
        <v>325</v>
      </c>
      <c r="D106" s="134" t="s">
        <v>176</v>
      </c>
      <c r="E106" s="216" t="s">
        <v>326</v>
      </c>
    </row>
    <row r="107" spans="1:5" x14ac:dyDescent="0.2">
      <c r="A107" s="134" t="str">
        <f>IF(Titelblatt!$BN$2=$B$1,$B107,IF(Titelblatt!$BN$2=$C$1,$C107,IF(Titelblatt!$BN$2=$D$1,$D107,IF(Titelblatt!$BN$2=$E$1,$E107,0))))</f>
        <v>Guide extension</v>
      </c>
      <c r="B107" s="134" t="s">
        <v>93</v>
      </c>
      <c r="C107" s="134" t="s">
        <v>327</v>
      </c>
      <c r="D107" s="134" t="s">
        <v>328</v>
      </c>
      <c r="E107" s="216" t="s">
        <v>329</v>
      </c>
    </row>
    <row r="108" spans="1:5" x14ac:dyDescent="0.2">
      <c r="A108" s="134" t="str">
        <f>IF(Titelblatt!$BN$2=$B$1,$B108,IF(Titelblatt!$BN$2=$C$1,$C108,IF(Titelblatt!$BN$2=$D$1,$D108,IF(Titelblatt!$BN$2=$E$1,$E108,0))))</f>
        <v>holder / retainer / support</v>
      </c>
      <c r="B108" s="134" t="s">
        <v>49</v>
      </c>
      <c r="C108" s="134" t="s">
        <v>220</v>
      </c>
      <c r="D108" s="134" t="s">
        <v>221</v>
      </c>
      <c r="E108" s="216" t="s">
        <v>222</v>
      </c>
    </row>
    <row r="109" spans="1:5" x14ac:dyDescent="0.2">
      <c r="A109" s="134" t="str">
        <f>IF(Titelblatt!$BN$2=$B$1,$B109,IF(Titelblatt!$BN$2=$C$1,$C109,IF(Titelblatt!$BN$2=$D$1,$D109,IF(Titelblatt!$BN$2=$E$1,$E109,0))))</f>
        <v>Guide bracket type</v>
      </c>
      <c r="B109" s="134" t="s">
        <v>94</v>
      </c>
      <c r="C109" s="134" t="s">
        <v>319</v>
      </c>
      <c r="D109" s="134" t="s">
        <v>320</v>
      </c>
      <c r="E109" s="216" t="s">
        <v>321</v>
      </c>
    </row>
    <row r="110" spans="1:5" x14ac:dyDescent="0.2">
      <c r="A110" s="134" t="str">
        <f>IF(Titelblatt!$BN$2=$B$1,$B110,IF(Titelblatt!$BN$2=$C$1,$C110,IF(Titelblatt!$BN$2=$D$1,$D110,IF(Titelblatt!$BN$2=$E$1,$E110,0))))</f>
        <v>Guide bracket height</v>
      </c>
      <c r="B110" s="134" t="s">
        <v>95</v>
      </c>
      <c r="C110" s="134" t="s">
        <v>322</v>
      </c>
      <c r="D110" s="134" t="s">
        <v>323</v>
      </c>
      <c r="E110" s="216" t="s">
        <v>324</v>
      </c>
    </row>
    <row r="111" spans="1:5" x14ac:dyDescent="0.2">
      <c r="A111" s="134" t="str">
        <f>IF(Titelblatt!$BN$2=$B$1,$B111,IF(Titelblatt!$BN$2=$C$1,$C111,IF(Titelblatt!$BN$2=$D$1,$D111,IF(Titelblatt!$BN$2=$E$1,$E111,0))))</f>
        <v>Installation</v>
      </c>
      <c r="B111" s="134" t="s">
        <v>51</v>
      </c>
      <c r="C111" s="134" t="s">
        <v>51</v>
      </c>
      <c r="D111" s="134" t="s">
        <v>393</v>
      </c>
      <c r="E111" s="216" t="s">
        <v>394</v>
      </c>
    </row>
    <row r="112" spans="1:5" x14ac:dyDescent="0.2">
      <c r="A112" s="134" t="str">
        <f>IF(Titelblatt!$BN$2=$B$1,$B112,IF(Titelblatt!$BN$2=$C$1,$C112,IF(Titelblatt!$BN$2=$D$1,$D112,IF(Titelblatt!$BN$2=$E$1,$E112,0))))</f>
        <v>guide support</v>
      </c>
      <c r="B112" s="134" t="s">
        <v>10</v>
      </c>
      <c r="C112" s="134" t="s">
        <v>126</v>
      </c>
      <c r="D112" s="134" t="s">
        <v>177</v>
      </c>
      <c r="E112" s="216" t="s">
        <v>178</v>
      </c>
    </row>
    <row r="113" spans="1:5" x14ac:dyDescent="0.2">
      <c r="A113" s="134" t="str">
        <f>IF(Titelblatt!$BN$2=$B$1,$B113,IF(Titelblatt!$BN$2=$C$1,$C113,IF(Titelblatt!$BN$2=$D$1,$D113,IF(Titelblatt!$BN$2=$E$1,$E113,0))))</f>
        <v>guide</v>
      </c>
      <c r="B113" s="134" t="s">
        <v>48</v>
      </c>
      <c r="C113" s="134" t="s">
        <v>120</v>
      </c>
      <c r="D113" s="134" t="s">
        <v>148</v>
      </c>
      <c r="E113" s="216" t="s">
        <v>149</v>
      </c>
    </row>
    <row r="114" spans="1:5" x14ac:dyDescent="0.2">
      <c r="A114" s="134" t="str">
        <f>IF(Titelblatt!$BN$2=$B$1,$B114,IF(Titelblatt!$BN$2=$C$1,$C114,IF(Titelblatt!$BN$2=$D$1,$D114,IF(Titelblatt!$BN$2=$E$1,$E114,0))))</f>
        <v>fixing bracket</v>
      </c>
      <c r="B114" s="134" t="s">
        <v>96</v>
      </c>
      <c r="C114" s="134" t="s">
        <v>504</v>
      </c>
      <c r="D114" s="134" t="s">
        <v>223</v>
      </c>
      <c r="E114" s="216" t="s">
        <v>224</v>
      </c>
    </row>
    <row r="115" spans="1:5" x14ac:dyDescent="0.2">
      <c r="A115" s="134" t="str">
        <f>IF(Titelblatt!$BN$2=$B$1,$B115,IF(Titelblatt!$BN$2=$C$1,$C115,IF(Titelblatt!$BN$2=$D$1,$D115,IF(Titelblatt!$BN$2=$E$1,$E115,0))))</f>
        <v>lead-through</v>
      </c>
      <c r="B115" s="134" t="s">
        <v>97</v>
      </c>
      <c r="C115" s="134" t="s">
        <v>295</v>
      </c>
      <c r="D115" s="134" t="s">
        <v>179</v>
      </c>
      <c r="E115" s="216" t="s">
        <v>296</v>
      </c>
    </row>
    <row r="116" spans="1:5" x14ac:dyDescent="0.2">
      <c r="A116" s="134" t="str">
        <f>IF(Titelblatt!$BN$2=$B$1,$B116,IF(Titelblatt!$BN$2=$C$1,$C116,IF(Titelblatt!$BN$2=$D$1,$D116,IF(Titelblatt!$BN$2=$E$1,$E116,0))))</f>
        <v>Crank holder</v>
      </c>
      <c r="B116" s="134" t="s">
        <v>98</v>
      </c>
      <c r="C116" s="134" t="s">
        <v>371</v>
      </c>
      <c r="D116" s="134" t="s">
        <v>372</v>
      </c>
      <c r="E116" s="216" t="s">
        <v>373</v>
      </c>
    </row>
    <row r="117" spans="1:5" x14ac:dyDescent="0.2">
      <c r="A117" s="134" t="str">
        <f>IF(Titelblatt!$BN$2=$B$1,$B117,IF(Titelblatt!$BN$2=$C$1,$C117,IF(Titelblatt!$BN$2=$D$1,$D117,IF(Titelblatt!$BN$2=$E$1,$E117,0))))</f>
        <v>on</v>
      </c>
      <c r="B117" s="134" t="s">
        <v>103</v>
      </c>
      <c r="C117" s="134" t="s">
        <v>127</v>
      </c>
      <c r="D117" s="134" t="s">
        <v>180</v>
      </c>
      <c r="E117" s="216" t="s">
        <v>181</v>
      </c>
    </row>
    <row r="118" spans="1:5" x14ac:dyDescent="0.2">
      <c r="A118" s="134" t="str">
        <f>IF(Titelblatt!$BN$2=$B$1,$B118,IF(Titelblatt!$BN$2=$C$1,$C118,IF(Titelblatt!$BN$2=$D$1,$D118,IF(Titelblatt!$BN$2=$E$1,$E118,0))))</f>
        <v>Concrete</v>
      </c>
      <c r="B118" s="134" t="s">
        <v>101</v>
      </c>
      <c r="C118" s="134" t="s">
        <v>182</v>
      </c>
      <c r="D118" s="134" t="s">
        <v>270</v>
      </c>
      <c r="E118" s="216" t="s">
        <v>183</v>
      </c>
    </row>
    <row r="119" spans="1:5" x14ac:dyDescent="0.2">
      <c r="A119" s="134" t="str">
        <f>IF(Titelblatt!$BN$2=$B$1,$B119,IF(Titelblatt!$BN$2=$C$1,$C119,IF(Titelblatt!$BN$2=$D$1,$D119,IF(Titelblatt!$BN$2=$E$1,$E119,0))))</f>
        <v>wood</v>
      </c>
      <c r="B119" s="134" t="s">
        <v>100</v>
      </c>
      <c r="C119" s="134" t="s">
        <v>347</v>
      </c>
      <c r="D119" s="134" t="s">
        <v>184</v>
      </c>
      <c r="E119" s="216" t="s">
        <v>348</v>
      </c>
    </row>
    <row r="120" spans="1:5" x14ac:dyDescent="0.2">
      <c r="A120" s="134" t="str">
        <f>IF(Titelblatt!$BN$2=$B$1,$B120,IF(Titelblatt!$BN$2=$C$1,$C120,IF(Titelblatt!$BN$2=$D$1,$D120,IF(Titelblatt!$BN$2=$E$1,$E120,0))))</f>
        <v>sheet metal</v>
      </c>
      <c r="B120" s="134" t="s">
        <v>99</v>
      </c>
      <c r="C120" s="134" t="s">
        <v>185</v>
      </c>
      <c r="D120" s="134" t="s">
        <v>186</v>
      </c>
      <c r="E120" s="216" t="s">
        <v>282</v>
      </c>
    </row>
    <row r="121" spans="1:5" x14ac:dyDescent="0.2">
      <c r="A121" s="134" t="str">
        <f>IF(Titelblatt!$BN$2=$B$1,$B121,IF(Titelblatt!$BN$2=$C$1,$C121,IF(Titelblatt!$BN$2=$D$1,$D121,IF(Titelblatt!$BN$2=$E$1,$E121,0))))</f>
        <v>metal</v>
      </c>
      <c r="B121" s="134" t="s">
        <v>102</v>
      </c>
      <c r="C121" s="134" t="s">
        <v>128</v>
      </c>
      <c r="D121" s="134" t="s">
        <v>187</v>
      </c>
      <c r="E121" s="216" t="s">
        <v>392</v>
      </c>
    </row>
    <row r="122" spans="1:5" x14ac:dyDescent="0.2">
      <c r="A122" s="134" t="str">
        <f>IF(Titelblatt!$BN$2=$B$1,$B122,IF(Titelblatt!$BN$2=$C$1,$C122,IF(Titelblatt!$BN$2=$D$1,$D122,IF(Titelblatt!$BN$2=$E$1,$E122,0))))</f>
        <v>insert plate</v>
      </c>
      <c r="B122" s="134" t="s">
        <v>190</v>
      </c>
      <c r="C122" s="134" t="s">
        <v>499</v>
      </c>
      <c r="D122" s="134" t="s">
        <v>188</v>
      </c>
      <c r="E122" s="216" t="s">
        <v>215</v>
      </c>
    </row>
    <row r="123" spans="1:5" x14ac:dyDescent="0.2">
      <c r="A123" s="134" t="str">
        <f>IF(Titelblatt!$BN$2=$B$1,$B123,IF(Titelblatt!$BN$2=$C$1,$C123,IF(Titelblatt!$BN$2=$D$1,$D123,IF(Titelblatt!$BN$2=$E$1,$E123,0))))</f>
        <v>to the inside</v>
      </c>
      <c r="B123" t="s">
        <v>193</v>
      </c>
      <c r="C123" s="134" t="s">
        <v>401</v>
      </c>
      <c r="D123" s="134" t="s">
        <v>402</v>
      </c>
      <c r="E123" s="216" t="s">
        <v>403</v>
      </c>
    </row>
    <row r="124" spans="1:5" x14ac:dyDescent="0.2">
      <c r="A124" s="134" t="str">
        <f>IF(Titelblatt!$BN$2=$B$1,$B124,IF(Titelblatt!$BN$2=$C$1,$C124,IF(Titelblatt!$BN$2=$D$1,$D124,IF(Titelblatt!$BN$2=$E$1,$E124,0))))</f>
        <v>upwards</v>
      </c>
      <c r="B124" t="s">
        <v>192</v>
      </c>
      <c r="C124" s="134" t="s">
        <v>404</v>
      </c>
      <c r="D124" s="134" t="s">
        <v>405</v>
      </c>
      <c r="E124" s="216" t="s">
        <v>406</v>
      </c>
    </row>
    <row r="125" spans="1:5" x14ac:dyDescent="0.2">
      <c r="A125" s="134" t="str">
        <f>IF(Titelblatt!$BN$2=$B$1,$B125,IF(Titelblatt!$BN$2=$C$1,$C125,IF(Titelblatt!$BN$2=$D$1,$D125,IF(Titelblatt!$BN$2=$E$1,$E125,0))))</f>
        <v>downwards</v>
      </c>
      <c r="B125" s="134" t="s">
        <v>195</v>
      </c>
      <c r="C125" s="134" t="s">
        <v>407</v>
      </c>
      <c r="D125" s="134" t="s">
        <v>408</v>
      </c>
      <c r="E125" s="216" t="s">
        <v>409</v>
      </c>
    </row>
    <row r="126" spans="1:5" x14ac:dyDescent="0.2">
      <c r="A126" s="134" t="str">
        <f>IF(Titelblatt!$BN$2=$B$1,$B126,IF(Titelblatt!$BN$2=$C$1,$C126,IF(Titelblatt!$BN$2=$D$1,$D126,IF(Titelblatt!$BN$2=$E$1,$E126,0))))</f>
        <v>to the outside</v>
      </c>
      <c r="B126" s="134" t="s">
        <v>194</v>
      </c>
      <c r="C126" s="134" t="s">
        <v>398</v>
      </c>
      <c r="D126" s="134" t="s">
        <v>399</v>
      </c>
      <c r="E126" s="216" t="s">
        <v>400</v>
      </c>
    </row>
    <row r="127" spans="1:5" x14ac:dyDescent="0.2">
      <c r="A127" s="134" t="str">
        <f>IF(Titelblatt!$BN$2=$B$1,$B127,IF(Titelblatt!$BN$2=$C$1,$C127,IF(Titelblatt!$BN$2=$D$1,$D127,IF(Titelblatt!$BN$2=$E$1,$E127,0))))</f>
        <v>Bearing fixation</v>
      </c>
      <c r="B127" s="134" t="s">
        <v>196</v>
      </c>
      <c r="C127" s="134" t="s">
        <v>374</v>
      </c>
      <c r="D127" s="134" t="s">
        <v>375</v>
      </c>
      <c r="E127" s="216" t="s">
        <v>376</v>
      </c>
    </row>
    <row r="128" spans="1:5" x14ac:dyDescent="0.2">
      <c r="A128" s="134" t="str">
        <f>IF(Titelblatt!$BN$2=$B$1,$B128,IF(Titelblatt!$BN$2=$C$1,$C128,IF(Titelblatt!$BN$2=$D$1,$D128,IF(Titelblatt!$BN$2=$E$1,$E128,0))))</f>
        <v>Service cover, removable</v>
      </c>
      <c r="B128" s="134" t="s">
        <v>197</v>
      </c>
      <c r="C128" s="134" t="s">
        <v>430</v>
      </c>
      <c r="D128" s="134" t="s">
        <v>431</v>
      </c>
      <c r="E128" s="216" t="s">
        <v>432</v>
      </c>
    </row>
    <row r="129" spans="1:5" x14ac:dyDescent="0.2">
      <c r="A129" s="134" t="str">
        <f>IF(Titelblatt!$BN$2=$B$1,$B129,IF(Titelblatt!$BN$2=$C$1,$C129,IF(Titelblatt!$BN$2=$D$1,$D129,IF(Titelblatt!$BN$2=$E$1,$E129,0))))</f>
        <v>Width</v>
      </c>
      <c r="B129" s="134" t="s">
        <v>198</v>
      </c>
      <c r="C129" s="134" t="s">
        <v>283</v>
      </c>
      <c r="D129" s="134" t="s">
        <v>284</v>
      </c>
      <c r="E129" s="216" t="s">
        <v>285</v>
      </c>
    </row>
    <row r="130" spans="1:5" x14ac:dyDescent="0.2">
      <c r="A130" s="134" t="str">
        <f>IF(Titelblatt!$BN$2=$B$1,$B130,IF(Titelblatt!$BN$2=$C$1,$C130,IF(Titelblatt!$BN$2=$D$1,$D130,IF(Titelblatt!$BN$2=$E$1,$E130,0))))</f>
        <v>plus any protruding weather rails or door handles</v>
      </c>
      <c r="B130" s="134" t="s">
        <v>199</v>
      </c>
      <c r="C130" s="134" t="s">
        <v>420</v>
      </c>
      <c r="D130" s="134" t="s">
        <v>421</v>
      </c>
      <c r="E130" s="216" t="s">
        <v>422</v>
      </c>
    </row>
    <row r="131" spans="1:5" x14ac:dyDescent="0.2">
      <c r="A131" s="134" t="str">
        <f>IF(Titelblatt!$BN$2=$B$1,$B131,IF(Titelblatt!$BN$2=$C$1,$C131,IF(Titelblatt!$BN$2=$D$1,$D131,IF(Titelblatt!$BN$2=$E$1,$E131,0))))</f>
        <v>dimension</v>
      </c>
      <c r="B131" s="134" t="s">
        <v>200</v>
      </c>
      <c r="C131" s="134" t="s">
        <v>384</v>
      </c>
      <c r="D131" s="134" t="s">
        <v>385</v>
      </c>
      <c r="E131" s="216" t="s">
        <v>386</v>
      </c>
    </row>
    <row r="132" spans="1:5" x14ac:dyDescent="0.2">
      <c r="A132" s="134" t="str">
        <f>IF(Titelblatt!$BN$2=$B$1,$B132,IF(Titelblatt!$BN$2=$C$1,$C132,IF(Titelblatt!$BN$2=$D$1,$D132,IF(Titelblatt!$BN$2=$E$1,$E132,0))))</f>
        <v>niche</v>
      </c>
      <c r="B132" s="134" t="s">
        <v>201</v>
      </c>
      <c r="C132" s="134" t="s">
        <v>410</v>
      </c>
      <c r="D132" s="134" t="s">
        <v>410</v>
      </c>
      <c r="E132" s="216" t="s">
        <v>411</v>
      </c>
    </row>
    <row r="133" spans="1:5" x14ac:dyDescent="0.2">
      <c r="A133" s="134" t="str">
        <f>IF(Titelblatt!$BN$2=$B$1,$B133,IF(Titelblatt!$BN$2=$C$1,$C133,IF(Titelblatt!$BN$2=$D$1,$D133,IF(Titelblatt!$BN$2=$E$1,$E133,0))))</f>
        <v>Coupling bearing</v>
      </c>
      <c r="B133" s="134" t="s">
        <v>202</v>
      </c>
      <c r="C133" s="134" t="s">
        <v>365</v>
      </c>
      <c r="D133" s="134" t="s">
        <v>366</v>
      </c>
      <c r="E133" s="216" t="s">
        <v>367</v>
      </c>
    </row>
    <row r="134" spans="1:5" x14ac:dyDescent="0.2">
      <c r="A134" s="134" t="str">
        <f>IF(Titelblatt!$BN$2=$B$1,$B134,IF(Titelblatt!$BN$2=$C$1,$C134,IF(Titelblatt!$BN$2=$D$1,$D134,IF(Titelblatt!$BN$2=$E$1,$E134,0))))</f>
        <v>box niche</v>
      </c>
      <c r="B134" s="192" t="s">
        <v>509</v>
      </c>
      <c r="C134" s="134" t="s">
        <v>547</v>
      </c>
      <c r="D134" s="134" t="s">
        <v>564</v>
      </c>
      <c r="E134" s="216" t="s">
        <v>582</v>
      </c>
    </row>
    <row r="135" spans="1:5" x14ac:dyDescent="0.2">
      <c r="A135" s="134" t="str">
        <f>IF(Titelblatt!$BN$2=$B$1,$B135,IF(Titelblatt!$BN$2=$C$1,$C135,IF(Titelblatt!$BN$2=$D$1,$D135,IF(Titelblatt!$BN$2=$E$1,$E135,0))))</f>
        <v>recess depth</v>
      </c>
      <c r="B135" s="134" t="s">
        <v>205</v>
      </c>
      <c r="C135" s="134" t="s">
        <v>258</v>
      </c>
      <c r="D135" s="134" t="s">
        <v>259</v>
      </c>
      <c r="E135" s="216" t="s">
        <v>260</v>
      </c>
    </row>
    <row r="136" spans="1:5" x14ac:dyDescent="0.2">
      <c r="A136" s="134" t="str">
        <f>IF(Titelblatt!$BN$2=$B$1,$B136,IF(Titelblatt!$BN$2=$C$1,$C136,IF(Titelblatt!$BN$2=$D$1,$D136,IF(Titelblatt!$BN$2=$E$1,$E136,0))))</f>
        <v>Box height</v>
      </c>
      <c r="B136" s="134" t="s">
        <v>206</v>
      </c>
      <c r="C136" s="134" t="s">
        <v>352</v>
      </c>
      <c r="D136" s="134" t="s">
        <v>353</v>
      </c>
      <c r="E136" s="216" t="s">
        <v>354</v>
      </c>
    </row>
    <row r="137" spans="1:5" x14ac:dyDescent="0.2">
      <c r="A137" s="134" t="str">
        <f>IF(Titelblatt!$BN$2=$B$1,$B137,IF(Titelblatt!$BN$2=$C$1,$C137,IF(Titelblatt!$BN$2=$D$1,$D137,IF(Titelblatt!$BN$2=$E$1,$E137,0))))</f>
        <v>Box depth</v>
      </c>
      <c r="B137" s="134" t="s">
        <v>207</v>
      </c>
      <c r="C137" s="134" t="s">
        <v>355</v>
      </c>
      <c r="D137" s="134" t="s">
        <v>356</v>
      </c>
      <c r="E137" s="216" t="s">
        <v>357</v>
      </c>
    </row>
    <row r="138" spans="1:5" x14ac:dyDescent="0.2">
      <c r="A138" s="134" t="str">
        <f>IF(Titelblatt!$BN$2=$B$1,$B138,IF(Titelblatt!$BN$2=$C$1,$C138,IF(Titelblatt!$BN$2=$D$1,$D138,IF(Titelblatt!$BN$2=$E$1,$E138,0))))</f>
        <v>Coupling plug, female</v>
      </c>
      <c r="B138" s="134" t="s">
        <v>209</v>
      </c>
      <c r="C138" s="134" t="s">
        <v>368</v>
      </c>
      <c r="D138" s="134" t="s">
        <v>369</v>
      </c>
      <c r="E138" s="216" t="s">
        <v>370</v>
      </c>
    </row>
    <row r="139" spans="1:5" x14ac:dyDescent="0.2">
      <c r="A139" s="134" t="str">
        <f>IF(Titelblatt!$BN$2=$B$1,$B139,IF(Titelblatt!$BN$2=$C$1,$C139,IF(Titelblatt!$BN$2=$D$1,$D139,IF(Titelblatt!$BN$2=$E$1,$E139,0))))</f>
        <v>roller bearing</v>
      </c>
      <c r="B139" s="134" t="s">
        <v>213</v>
      </c>
      <c r="C139" s="134" t="s">
        <v>466</v>
      </c>
      <c r="D139" s="134" t="s">
        <v>467</v>
      </c>
      <c r="E139" s="216" t="s">
        <v>468</v>
      </c>
    </row>
    <row r="140" spans="1:5" x14ac:dyDescent="0.2">
      <c r="A140" s="134" t="str">
        <f>IF(Titelblatt!$BN$2=$B$1,$B140,IF(Titelblatt!$BN$2=$C$1,$C140,IF(Titelblatt!$BN$2=$D$1,$D140,IF(Titelblatt!$BN$2=$E$1,$E140,0))))</f>
        <v>Insulation up to 40 mm</v>
      </c>
      <c r="B140" s="134" t="s">
        <v>214</v>
      </c>
      <c r="C140" s="134" t="s">
        <v>349</v>
      </c>
      <c r="D140" s="134" t="s">
        <v>350</v>
      </c>
      <c r="E140" s="216" t="s">
        <v>351</v>
      </c>
    </row>
    <row r="141" spans="1:5" x14ac:dyDescent="0.2">
      <c r="A141" s="134" t="str">
        <f>IF(Titelblatt!$BN$2=$B$1,$B141,IF(Titelblatt!$BN$2=$C$1,$C141,IF(Titelblatt!$BN$2=$D$1,$D141,IF(Titelblatt!$BN$2=$E$1,$E141,0))))</f>
        <v>coudée</v>
      </c>
      <c r="B141" s="192" t="s">
        <v>491</v>
      </c>
      <c r="C141" s="194" t="s">
        <v>502</v>
      </c>
      <c r="D141" s="194" t="s">
        <v>489</v>
      </c>
      <c r="E141" s="218" t="s">
        <v>485</v>
      </c>
    </row>
    <row r="142" spans="1:5" x14ac:dyDescent="0.2">
      <c r="A142" s="134" t="str">
        <f>IF(Titelblatt!$BN$2=$B$1,$B142,IF(Titelblatt!$BN$2=$C$1,$C142,IF(Titelblatt!$BN$2=$D$1,$D142,IF(Titelblatt!$BN$2=$E$1,$E142,0))))</f>
        <v>standard</v>
      </c>
      <c r="B142" s="192" t="s">
        <v>484</v>
      </c>
      <c r="C142" s="192" t="s">
        <v>505</v>
      </c>
      <c r="D142" s="192" t="s">
        <v>505</v>
      </c>
      <c r="E142" s="217" t="s">
        <v>505</v>
      </c>
    </row>
    <row r="143" spans="1:5" x14ac:dyDescent="0.2">
      <c r="A143" s="134" t="str">
        <f>IF(Titelblatt!$BN$2=$B$1,$B143,IF(Titelblatt!$BN$2=$C$1,$C143,IF(Titelblatt!$BN$2=$D$1,$D143,IF(Titelblatt!$BN$2=$E$1,$E143,0))))</f>
        <v>additional bearing</v>
      </c>
      <c r="B143" s="134" t="s">
        <v>486</v>
      </c>
      <c r="C143" s="134" t="s">
        <v>490</v>
      </c>
      <c r="D143" s="134" t="s">
        <v>487</v>
      </c>
      <c r="E143" s="216" t="s">
        <v>488</v>
      </c>
    </row>
    <row r="144" spans="1:5" x14ac:dyDescent="0.2">
      <c r="A144" s="134" t="str">
        <f>IF(Titelblatt!$BN$2=$B$1,$B144,IF(Titelblatt!$BN$2=$C$1,$C144,IF(Titelblatt!$BN$2=$D$1,$D144,IF(Titelblatt!$BN$2=$E$1,$E144,0))))</f>
        <v>Contact sketches</v>
      </c>
      <c r="B144" s="134" t="s">
        <v>493</v>
      </c>
      <c r="C144" s="134" t="s">
        <v>492</v>
      </c>
      <c r="D144" s="134" t="s">
        <v>494</v>
      </c>
      <c r="E144" s="216" t="s">
        <v>495</v>
      </c>
    </row>
    <row r="145" spans="1:6" x14ac:dyDescent="0.2">
      <c r="A145" s="134" t="str">
        <f>IF(Titelblatt!$BN$2=$B$1,$B145,IF(Titelblatt!$BN$2=$C$1,$C145,IF(Titelblatt!$BN$2=$D$1,$D145,IF(Titelblatt!$BN$2=$E$1,$E145,0))))</f>
        <v>unrolling side</v>
      </c>
      <c r="B145" s="192" t="s">
        <v>720</v>
      </c>
      <c r="C145" s="134" t="s">
        <v>532</v>
      </c>
      <c r="D145" s="134" t="s">
        <v>549</v>
      </c>
      <c r="E145" s="216" t="s">
        <v>572</v>
      </c>
    </row>
    <row r="146" spans="1:6" x14ac:dyDescent="0.2">
      <c r="A146" s="134" t="str">
        <f>IF(Titelblatt!$BN$2=$B$1,$B146,IF(Titelblatt!$BN$2=$C$1,$C146,IF(Titelblatt!$BN$2=$D$1,$D146,IF(Titelblatt!$BN$2=$E$1,$E146,0))))</f>
        <v>push-up lock</v>
      </c>
      <c r="B146" s="203" t="s">
        <v>510</v>
      </c>
      <c r="C146" s="134" t="s">
        <v>533</v>
      </c>
      <c r="D146" s="134" t="s">
        <v>550</v>
      </c>
      <c r="E146" s="216" t="s">
        <v>573</v>
      </c>
    </row>
    <row r="147" spans="1:6" x14ac:dyDescent="0.2">
      <c r="A147" s="134" t="str">
        <f>IF(Titelblatt!$BN$2=$B$1,$B147,IF(Titelblatt!$BN$2=$C$1,$C147,IF(Titelblatt!$BN$2=$D$1,$D147,IF(Titelblatt!$BN$2=$E$1,$E147,0))))</f>
        <v>end-rail lock</v>
      </c>
      <c r="B147" s="192" t="s">
        <v>511</v>
      </c>
      <c r="C147" s="134" t="s">
        <v>534</v>
      </c>
      <c r="D147" s="134" t="s">
        <v>551</v>
      </c>
      <c r="E147" s="216" t="s">
        <v>566</v>
      </c>
    </row>
    <row r="148" spans="1:6" x14ac:dyDescent="0.2">
      <c r="A148" s="134" t="str">
        <f>IF(Titelblatt!$BN$2=$B$1,$B148,IF(Titelblatt!$BN$2=$C$1,$C148,IF(Titelblatt!$BN$2=$D$1,$D148,IF(Titelblatt!$BN$2=$E$1,$E148,0))))</f>
        <v>locking length</v>
      </c>
      <c r="B148" s="192" t="s">
        <v>689</v>
      </c>
      <c r="C148" s="134" t="s">
        <v>535</v>
      </c>
      <c r="D148" s="134" t="s">
        <v>552</v>
      </c>
      <c r="E148" s="216" t="s">
        <v>574</v>
      </c>
    </row>
    <row r="149" spans="1:6" x14ac:dyDescent="0.2">
      <c r="A149" s="134" t="str">
        <f>IF(Titelblatt!$BN$2=$B$1,$B149,IF(Titelblatt!$BN$2=$C$1,$C149,IF(Titelblatt!$BN$2=$D$1,$D149,IF(Titelblatt!$BN$2=$E$1,$E149,0))))</f>
        <v>end rail noise-suppression profile</v>
      </c>
      <c r="B149" s="192" t="s">
        <v>520</v>
      </c>
      <c r="C149" s="134" t="s">
        <v>536</v>
      </c>
      <c r="D149" s="134" t="s">
        <v>553</v>
      </c>
      <c r="E149" s="216" t="s">
        <v>567</v>
      </c>
    </row>
    <row r="150" spans="1:6" x14ac:dyDescent="0.2">
      <c r="A150" s="134" t="str">
        <f>IF(Titelblatt!$BN$2=$B$1,$B150,IF(Titelblatt!$BN$2=$C$1,$C150,IF(Titelblatt!$BN$2=$D$1,$D150,IF(Titelblatt!$BN$2=$E$1,$E150,0))))</f>
        <v>telescopic arm</v>
      </c>
      <c r="B150" s="192" t="s">
        <v>508</v>
      </c>
      <c r="C150" s="134" t="s">
        <v>537</v>
      </c>
      <c r="D150" s="134" t="s">
        <v>554</v>
      </c>
      <c r="E150" s="216" t="s">
        <v>575</v>
      </c>
    </row>
    <row r="151" spans="1:6" x14ac:dyDescent="0.2">
      <c r="A151" s="134" t="str">
        <f>IF(Titelblatt!$BN$2=$B$1,$B151,IF(Titelblatt!$BN$2=$C$1,$C151,IF(Titelblatt!$BN$2=$D$1,$D151,IF(Titelblatt!$BN$2=$E$1,$E151,0))))</f>
        <v>bearings on guide rails</v>
      </c>
      <c r="B151" s="192" t="s">
        <v>529</v>
      </c>
      <c r="C151" s="134" t="s">
        <v>538</v>
      </c>
      <c r="D151" s="134" t="s">
        <v>555</v>
      </c>
      <c r="E151" s="216" t="s">
        <v>568</v>
      </c>
    </row>
    <row r="152" spans="1:6" x14ac:dyDescent="0.2">
      <c r="A152" s="134" t="str">
        <f>IF(Titelblatt!$BN$2=$B$1,$B152,IF(Titelblatt!$BN$2=$C$1,$C152,IF(Titelblatt!$BN$2=$D$1,$D152,IF(Titelblatt!$BN$2=$E$1,$E152,0))))</f>
        <v>latch at top (not a recess)</v>
      </c>
      <c r="B152" s="192" t="s">
        <v>514</v>
      </c>
      <c r="C152" s="134" t="s">
        <v>539</v>
      </c>
      <c r="D152" s="134" t="s">
        <v>556</v>
      </c>
      <c r="E152" s="216" t="s">
        <v>569</v>
      </c>
    </row>
    <row r="153" spans="1:6" x14ac:dyDescent="0.2">
      <c r="A153" s="134" t="str">
        <f>IF(Titelblatt!$BN$2=$B$1,$B153,IF(Titelblatt!$BN$2=$C$1,$C153,IF(Titelblatt!$BN$2=$D$1,$D153,IF(Titelblatt!$BN$2=$E$1,$E153,0))))</f>
        <v>bottom edge (not window sill)</v>
      </c>
      <c r="B153" s="192" t="s">
        <v>527</v>
      </c>
      <c r="C153" s="134" t="s">
        <v>540</v>
      </c>
      <c r="D153" s="134" t="s">
        <v>557</v>
      </c>
      <c r="E153" s="216" t="s">
        <v>576</v>
      </c>
    </row>
    <row r="154" spans="1:6" x14ac:dyDescent="0.2">
      <c r="A154" s="134" t="str">
        <f>IF(Titelblatt!$BN$2=$B$1,$B154,IF(Titelblatt!$BN$2=$C$1,$C154,IF(Titelblatt!$BN$2=$D$1,$D154,IF(Titelblatt!$BN$2=$E$1,$E154,0))))</f>
        <v>mode of mounting</v>
      </c>
      <c r="B154" s="192" t="s">
        <v>515</v>
      </c>
      <c r="C154" s="134" t="s">
        <v>541</v>
      </c>
      <c r="D154" s="134" t="s">
        <v>558</v>
      </c>
      <c r="E154" s="216" t="s">
        <v>577</v>
      </c>
    </row>
    <row r="155" spans="1:6" x14ac:dyDescent="0.2">
      <c r="A155" s="134" t="str">
        <f>IF(Titelblatt!$BN$2=$B$1,$B155,IF(Titelblatt!$BN$2=$C$1,$C155,IF(Titelblatt!$BN$2=$D$1,$D155,IF(Titelblatt!$BN$2=$E$1,$E155,0))))</f>
        <v>box roller blind</v>
      </c>
      <c r="B155" s="192" t="s">
        <v>517</v>
      </c>
      <c r="C155" s="134" t="s">
        <v>542</v>
      </c>
      <c r="D155" s="134" t="s">
        <v>559</v>
      </c>
      <c r="E155" s="216" t="s">
        <v>578</v>
      </c>
    </row>
    <row r="156" spans="1:6" x14ac:dyDescent="0.2">
      <c r="A156" s="134" t="str">
        <f>IF(Titelblatt!$BN$2=$B$1,$B156,IF(Titelblatt!$BN$2=$C$1,$C156,IF(Titelblatt!$BN$2=$D$1,$D156,IF(Titelblatt!$BN$2=$E$1,$E156,0))))</f>
        <v>guide seperations in case of blinds mounted next to each other</v>
      </c>
      <c r="B156" s="192" t="s">
        <v>518</v>
      </c>
      <c r="C156" s="214" t="s">
        <v>524</v>
      </c>
      <c r="D156" s="214" t="s">
        <v>525</v>
      </c>
      <c r="E156" s="217" t="s">
        <v>526</v>
      </c>
      <c r="F156" s="214"/>
    </row>
    <row r="157" spans="1:6" x14ac:dyDescent="0.2">
      <c r="A157" s="134" t="str">
        <f>IF(Titelblatt!$BN$2=$B$1,$B157,IF(Titelblatt!$BN$2=$C$1,$C157,IF(Titelblatt!$BN$2=$D$1,$D157,IF(Titelblatt!$BN$2=$E$1,$E157,0))))</f>
        <v>with separate supporting angles</v>
      </c>
      <c r="B157" s="304" t="s">
        <v>688</v>
      </c>
      <c r="C157" s="192" t="s">
        <v>543</v>
      </c>
      <c r="D157" s="134" t="s">
        <v>560</v>
      </c>
      <c r="E157" s="216" t="s">
        <v>570</v>
      </c>
    </row>
    <row r="158" spans="1:6" x14ac:dyDescent="0.2">
      <c r="A158" s="134" t="str">
        <f>IF(Titelblatt!$BN$2=$B$1,$B158,IF(Titelblatt!$BN$2=$C$1,$C158,IF(Titelblatt!$BN$2=$D$1,$D158,IF(Titelblatt!$BN$2=$E$1,$E158,0))))</f>
        <v>FIXED</v>
      </c>
      <c r="B158" s="192" t="s">
        <v>528</v>
      </c>
      <c r="C158" s="134" t="s">
        <v>544</v>
      </c>
      <c r="D158" s="134" t="s">
        <v>561</v>
      </c>
      <c r="E158" s="216" t="s">
        <v>579</v>
      </c>
    </row>
    <row r="159" spans="1:6" x14ac:dyDescent="0.2">
      <c r="A159" s="134" t="str">
        <f>IF(Titelblatt!$BN$2=$B$1,$B159,IF(Titelblatt!$BN$2=$C$1,$C159,IF(Titelblatt!$BN$2=$D$1,$D159,IF(Titelblatt!$BN$2=$E$1,$E159,0))))</f>
        <v>gearbox output /cable outlet</v>
      </c>
      <c r="B159" s="203" t="s">
        <v>519</v>
      </c>
      <c r="C159" s="134" t="s">
        <v>545</v>
      </c>
      <c r="D159" s="134" t="s">
        <v>562</v>
      </c>
      <c r="E159" s="216" t="s">
        <v>580</v>
      </c>
    </row>
    <row r="160" spans="1:6" x14ac:dyDescent="0.2">
      <c r="A160" s="134" t="str">
        <f>IF(Titelblatt!$BN$2=$B$1,$B160,IF(Titelblatt!$BN$2=$C$1,$C160,IF(Titelblatt!$BN$2=$D$1,$D160,IF(Titelblatt!$BN$2=$E$1,$E160,0))))</f>
        <v>perforation</v>
      </c>
      <c r="B160" s="192" t="s">
        <v>719</v>
      </c>
      <c r="C160" s="134" t="s">
        <v>546</v>
      </c>
      <c r="D160" s="134" t="s">
        <v>563</v>
      </c>
      <c r="E160" s="216" t="s">
        <v>581</v>
      </c>
    </row>
    <row r="161" spans="1:6" x14ac:dyDescent="0.2">
      <c r="A161" s="134" t="str">
        <f>IF(Titelblatt!$BN$2=$B$1,$B161,IF(Titelblatt!$BN$2=$C$1,$C161,IF(Titelblatt!$BN$2=$D$1,$D161,IF(Titelblatt!$BN$2=$E$1,$E161,0))))</f>
        <v>internal gearbox</v>
      </c>
      <c r="B161" s="203" t="s">
        <v>530</v>
      </c>
      <c r="C161" s="134" t="s">
        <v>587</v>
      </c>
      <c r="D161" s="134" t="s">
        <v>585</v>
      </c>
      <c r="E161" s="216" t="s">
        <v>583</v>
      </c>
    </row>
    <row r="162" spans="1:6" x14ac:dyDescent="0.2">
      <c r="A162" s="134" t="str">
        <f>IF(Titelblatt!$BN$2=$B$1,$B162,IF(Titelblatt!$BN$2=$C$1,$C162,IF(Titelblatt!$BN$2=$D$1,$D162,IF(Titelblatt!$BN$2=$E$1,$E162,0))))</f>
        <v>pre-assembled crank</v>
      </c>
      <c r="B162" s="192" t="s">
        <v>531</v>
      </c>
      <c r="C162" s="134" t="s">
        <v>588</v>
      </c>
      <c r="D162" s="134" t="s">
        <v>586</v>
      </c>
      <c r="E162" s="216" t="s">
        <v>584</v>
      </c>
    </row>
    <row r="163" spans="1:6" x14ac:dyDescent="0.2">
      <c r="A163" s="134" t="str">
        <f>IF(Titelblatt!$BN$2=$B$1,$B163,IF(Titelblatt!$BN$2=$C$1,$C163,IF(Titelblatt!$BN$2=$D$1,$D163,IF(Titelblatt!$BN$2=$E$1,$E163,0))))</f>
        <v>exterior gearbox</v>
      </c>
      <c r="B163" s="134" t="s">
        <v>589</v>
      </c>
      <c r="C163" s="134" t="s">
        <v>591</v>
      </c>
      <c r="D163" s="134" t="s">
        <v>590</v>
      </c>
      <c r="E163" s="216" t="s">
        <v>592</v>
      </c>
    </row>
    <row r="164" spans="1:6" x14ac:dyDescent="0.2">
      <c r="A164" s="134" t="str">
        <f>IF(Titelblatt!$BN$2=$B$1,$B164,IF(Titelblatt!$BN$2=$C$1,$C164,IF(Titelblatt!$BN$2=$D$1,$D164,IF(Titelblatt!$BN$2=$E$1,$E164,0))))</f>
        <v>lever</v>
      </c>
      <c r="B164" s="192" t="s">
        <v>593</v>
      </c>
      <c r="C164" s="203" t="s">
        <v>599</v>
      </c>
      <c r="D164" s="203" t="s">
        <v>595</v>
      </c>
      <c r="E164" s="217" t="s">
        <v>598</v>
      </c>
      <c r="F164" s="137"/>
    </row>
    <row r="165" spans="1:6" x14ac:dyDescent="0.2">
      <c r="A165" s="134" t="str">
        <f>IF(Titelblatt!$BN$2=$B$1,$B165,IF(Titelblatt!$BN$2=$C$1,$C165,IF(Titelblatt!$BN$2=$D$1,$D165,IF(Titelblatt!$BN$2=$E$1,$E165,0))))</f>
        <v>normal</v>
      </c>
      <c r="B165" s="192" t="s">
        <v>594</v>
      </c>
      <c r="C165" s="203" t="s">
        <v>596</v>
      </c>
      <c r="D165" s="203" t="s">
        <v>596</v>
      </c>
      <c r="E165" s="217" t="s">
        <v>597</v>
      </c>
      <c r="F165" s="137"/>
    </row>
    <row r="166" spans="1:6" x14ac:dyDescent="0.2">
      <c r="A166" s="134" t="str">
        <f>IF(Titelblatt!$BN$2=$B$1,$B166,IF(Titelblatt!$BN$2=$C$1,$C166,IF(Titelblatt!$BN$2=$D$1,$D166,IF(Titelblatt!$BN$2=$E$1,$E166,0))))</f>
        <v>without</v>
      </c>
      <c r="B166" s="134" t="s">
        <v>105</v>
      </c>
      <c r="C166" s="134" t="s">
        <v>124</v>
      </c>
      <c r="D166" s="134" t="s">
        <v>172</v>
      </c>
      <c r="E166" s="134" t="s">
        <v>173</v>
      </c>
      <c r="F166" s="137"/>
    </row>
    <row r="167" spans="1:6" x14ac:dyDescent="0.2">
      <c r="A167" s="134" t="str">
        <f>IF(Titelblatt!$BN$2=$B$1,$B167,IF(Titelblatt!$BN$2=$C$1,$C167,IF(Titelblatt!$BN$2=$D$1,$D167,IF(Titelblatt!$BN$2=$E$1,$E167,0))))</f>
        <v>frontal</v>
      </c>
      <c r="B167" s="134" t="s">
        <v>602</v>
      </c>
      <c r="C167" s="134" t="s">
        <v>600</v>
      </c>
      <c r="D167" s="134" t="s">
        <v>600</v>
      </c>
      <c r="E167" s="134" t="s">
        <v>601</v>
      </c>
      <c r="F167" s="137"/>
    </row>
    <row r="168" spans="1:6" x14ac:dyDescent="0.2">
      <c r="A168" s="134" t="str">
        <f>IF(Titelblatt!$BN$2=$B$1,$B168,IF(Titelblatt!$BN$2=$C$1,$C168,IF(Titelblatt!$BN$2=$D$1,$D168,IF(Titelblatt!$BN$2=$E$1,$E168,0))))</f>
        <v>Motor</v>
      </c>
      <c r="B168" s="134" t="s">
        <v>614</v>
      </c>
      <c r="C168" s="134" t="s">
        <v>615</v>
      </c>
      <c r="D168" s="134" t="s">
        <v>614</v>
      </c>
      <c r="E168" s="134" t="s">
        <v>616</v>
      </c>
      <c r="F168" s="137"/>
    </row>
    <row r="169" spans="1:6" x14ac:dyDescent="0.2">
      <c r="A169" s="134" t="str">
        <f>IF(Titelblatt!$BN$2=$B$1,$B169,IF(Titelblatt!$BN$2=$C$1,$C169,IF(Titelblatt!$BN$2=$D$1,$D169,IF(Titelblatt!$BN$2=$E$1,$E169,0))))</f>
        <v>gearbox</v>
      </c>
      <c r="B169" s="134" t="s">
        <v>617</v>
      </c>
      <c r="C169" s="134" t="s">
        <v>618</v>
      </c>
      <c r="D169" s="134" t="s">
        <v>619</v>
      </c>
      <c r="E169" s="134" t="s">
        <v>620</v>
      </c>
      <c r="F169" s="137"/>
    </row>
    <row r="170" spans="1:6" x14ac:dyDescent="0.2">
      <c r="A170" s="134" t="str">
        <f>IF(Titelblatt!$BN$2=$B$1,$B170,IF(Titelblatt!$BN$2=$C$1,$C170,IF(Titelblatt!$BN$2=$D$1,$D170,IF(Titelblatt!$BN$2=$E$1,$E170,0))))</f>
        <v>without gear</v>
      </c>
      <c r="B170" s="134" t="s">
        <v>621</v>
      </c>
      <c r="C170" s="134" t="s">
        <v>623</v>
      </c>
      <c r="D170" s="134" t="s">
        <v>622</v>
      </c>
      <c r="E170" s="134" t="s">
        <v>624</v>
      </c>
      <c r="F170" s="137"/>
    </row>
    <row r="171" spans="1:6" x14ac:dyDescent="0.2">
      <c r="A171" s="134" t="str">
        <f>IF(Titelblatt!$BN$2=$B$1,$B171,IF(Titelblatt!$BN$2=$C$1,$C171,IF(Titelblatt!$BN$2=$D$1,$D171,IF(Titelblatt!$BN$2=$E$1,$E171,0))))</f>
        <v>roller shutter</v>
      </c>
      <c r="B171" s="134" t="s">
        <v>613</v>
      </c>
      <c r="C171" s="134" t="s">
        <v>626</v>
      </c>
      <c r="D171" s="134" t="s">
        <v>627</v>
      </c>
      <c r="E171" s="134" t="s">
        <v>625</v>
      </c>
      <c r="F171" s="137"/>
    </row>
    <row r="172" spans="1:6" x14ac:dyDescent="0.2">
      <c r="A172" s="134" t="str">
        <f>IF(Titelblatt!$BN$2=$B$1,$B172,IF(Titelblatt!$BN$2=$C$1,$C172,IF(Titelblatt!$BN$2=$D$1,$D172,IF(Titelblatt!$BN$2=$E$1,$E172,0))))</f>
        <v>conventionally</v>
      </c>
      <c r="B172" s="134" t="s">
        <v>628</v>
      </c>
      <c r="C172" s="134" t="s">
        <v>630</v>
      </c>
      <c r="D172" s="134" t="s">
        <v>629</v>
      </c>
      <c r="E172" s="134" t="s">
        <v>631</v>
      </c>
      <c r="F172" s="137"/>
    </row>
    <row r="173" spans="1:6" x14ac:dyDescent="0.2">
      <c r="A173" s="134" t="str">
        <f>IF(Titelblatt!$BN$2=$B$1,$B173,IF(Titelblatt!$BN$2=$C$1,$C173,IF(Titelblatt!$BN$2=$D$1,$D173,IF(Titelblatt!$BN$2=$E$1,$E173,0))))</f>
        <v>conv.</v>
      </c>
      <c r="B173" s="192" t="s">
        <v>681</v>
      </c>
      <c r="C173" s="134" t="s">
        <v>636</v>
      </c>
      <c r="D173" s="134" t="s">
        <v>636</v>
      </c>
      <c r="E173" s="134" t="s">
        <v>636</v>
      </c>
      <c r="F173" s="137"/>
    </row>
    <row r="174" spans="1:6" x14ac:dyDescent="0.2">
      <c r="A174" s="134" t="str">
        <f>IF(Titelblatt!$BN$2=$B$1,$B174,IF(Titelblatt!$BN$2=$C$1,$C174,IF(Titelblatt!$BN$2=$D$1,$D174,IF(Titelblatt!$BN$2=$E$1,$E174,0))))</f>
        <v>technical data</v>
      </c>
      <c r="B174" s="134" t="s">
        <v>632</v>
      </c>
      <c r="C174" s="134" t="s">
        <v>633</v>
      </c>
      <c r="D174" s="134" t="s">
        <v>634</v>
      </c>
      <c r="E174" s="134" t="s">
        <v>635</v>
      </c>
      <c r="F174" s="137"/>
    </row>
    <row r="175" spans="1:6" x14ac:dyDescent="0.2">
      <c r="A175" s="134" t="str">
        <f>IF(Titelblatt!$BN$2=$B$1,$B175,IF(Titelblatt!$BN$2=$C$1,$C175,IF(Titelblatt!$BN$2=$D$1,$D175,IF(Titelblatt!$BN$2=$E$1,$E175,0))))</f>
        <v>except for</v>
      </c>
      <c r="B175" s="134" t="s">
        <v>637</v>
      </c>
      <c r="C175" s="134" t="s">
        <v>639</v>
      </c>
      <c r="D175" s="134" t="s">
        <v>640</v>
      </c>
      <c r="E175" s="134" t="s">
        <v>638</v>
      </c>
      <c r="F175" s="137"/>
    </row>
    <row r="176" spans="1:6" x14ac:dyDescent="0.2">
      <c r="A176" s="134" t="str">
        <f>IF(Titelblatt!$BN$2=$B$1,$B176,IF(Titelblatt!$BN$2=$C$1,$C176,IF(Titelblatt!$BN$2=$D$1,$D176,IF(Titelblatt!$BN$2=$E$1,$E176,0))))</f>
        <v>huge</v>
      </c>
      <c r="B176" s="134" t="s">
        <v>641</v>
      </c>
      <c r="C176" s="134" t="s">
        <v>644</v>
      </c>
      <c r="D176" s="134" t="s">
        <v>642</v>
      </c>
      <c r="E176" s="134" t="s">
        <v>643</v>
      </c>
      <c r="F176" s="137"/>
    </row>
    <row r="177" spans="1:6" x14ac:dyDescent="0.2">
      <c r="A177" s="134" t="str">
        <f>IF(Titelblatt!$BN$2=$B$1,$B177,IF(Titelblatt!$BN$2=$C$1,$C177,IF(Titelblatt!$BN$2=$D$1,$D177,IF(Titelblatt!$BN$2=$E$1,$E177,0))))</f>
        <v>weight</v>
      </c>
      <c r="B177" s="134" t="s">
        <v>645</v>
      </c>
      <c r="C177" s="134" t="s">
        <v>647</v>
      </c>
      <c r="D177" s="134" t="s">
        <v>646</v>
      </c>
      <c r="E177" s="134" t="s">
        <v>648</v>
      </c>
      <c r="F177" s="137"/>
    </row>
    <row r="178" spans="1:6" x14ac:dyDescent="0.2">
      <c r="A178" s="134" t="str">
        <f>IF(Titelblatt!$BN$2=$B$1,$B178,IF(Titelblatt!$BN$2=$C$1,$C178,IF(Titelblatt!$BN$2=$D$1,$D178,IF(Titelblatt!$BN$2=$E$1,$E178,0))))</f>
        <v>e.g.</v>
      </c>
      <c r="B178" s="134" t="s">
        <v>649</v>
      </c>
      <c r="C178" s="134" t="s">
        <v>651</v>
      </c>
      <c r="D178" s="134" t="s">
        <v>652</v>
      </c>
      <c r="E178" s="134" t="s">
        <v>650</v>
      </c>
      <c r="F178" s="137"/>
    </row>
    <row r="179" spans="1:6" x14ac:dyDescent="0.2">
      <c r="A179" s="134" t="str">
        <f>IF(Titelblatt!$BN$2=$B$1,$B179,IF(Titelblatt!$BN$2=$C$1,$C179,IF(Titelblatt!$BN$2=$D$1,$D179,IF(Titelblatt!$BN$2=$E$1,$E179,0))))</f>
        <v>bar length RL/SRL</v>
      </c>
      <c r="B179" s="192" t="s">
        <v>696</v>
      </c>
      <c r="C179" s="192" t="s">
        <v>697</v>
      </c>
      <c r="D179" s="192" t="s">
        <v>698</v>
      </c>
      <c r="E179" s="192" t="s">
        <v>699</v>
      </c>
      <c r="F179" s="137"/>
    </row>
    <row r="180" spans="1:6" x14ac:dyDescent="0.2">
      <c r="A180" s="134" t="str">
        <f>IF(Titelblatt!$BN$2=$B$1,$B180,IF(Titelblatt!$BN$2=$C$1,$C180,IF(Titelblatt!$BN$2=$D$1,$D180,IF(Titelblatt!$BN$2=$E$1,$E180,0))))</f>
        <v>roller dimension</v>
      </c>
      <c r="B180" s="192" t="s">
        <v>679</v>
      </c>
      <c r="C180" s="134" t="s">
        <v>655</v>
      </c>
      <c r="D180" s="134" t="s">
        <v>659</v>
      </c>
      <c r="E180" s="134" t="s">
        <v>658</v>
      </c>
      <c r="F180" s="137"/>
    </row>
    <row r="181" spans="1:6" x14ac:dyDescent="0.2">
      <c r="A181" s="134" t="str">
        <f>IF(Titelblatt!$BN$2=$B$1,$B181,IF(Titelblatt!$BN$2=$C$1,$C181,IF(Titelblatt!$BN$2=$D$1,$D181,IF(Titelblatt!$BN$2=$E$1,$E181,0))))</f>
        <v>roller length</v>
      </c>
      <c r="B181" s="192" t="s">
        <v>678</v>
      </c>
      <c r="C181" s="134" t="s">
        <v>654</v>
      </c>
      <c r="D181" s="134" t="s">
        <v>660</v>
      </c>
      <c r="E181" s="134" t="s">
        <v>653</v>
      </c>
      <c r="F181" s="137"/>
    </row>
    <row r="182" spans="1:6" x14ac:dyDescent="0.2">
      <c r="A182" s="134" t="str">
        <f>IF(Titelblatt!$BN$2=$B$1,$B182,IF(Titelblatt!$BN$2=$C$1,$C182,IF(Titelblatt!$BN$2=$D$1,$D182,IF(Titelblatt!$BN$2=$E$1,$E182,0))))</f>
        <v>guide dimension</v>
      </c>
      <c r="B182" s="192" t="s">
        <v>680</v>
      </c>
      <c r="C182" s="134" t="s">
        <v>656</v>
      </c>
      <c r="D182" s="134" t="s">
        <v>662</v>
      </c>
      <c r="E182" s="134" t="s">
        <v>657</v>
      </c>
      <c r="F182" s="137"/>
    </row>
    <row r="183" spans="1:6" x14ac:dyDescent="0.2">
      <c r="A183" s="134" t="str">
        <f>IF(Titelblatt!$BN$2=$B$1,$B183,IF(Titelblatt!$BN$2=$C$1,$C183,IF(Titelblatt!$BN$2=$D$1,$D183,IF(Titelblatt!$BN$2=$E$1,$E183,0))))</f>
        <v>end cap</v>
      </c>
      <c r="B183" s="134" t="s">
        <v>665</v>
      </c>
      <c r="C183" s="134" t="s">
        <v>664</v>
      </c>
      <c r="D183" s="134" t="s">
        <v>661</v>
      </c>
      <c r="E183" s="134" t="s">
        <v>663</v>
      </c>
      <c r="F183" s="137"/>
    </row>
    <row r="184" spans="1:6" x14ac:dyDescent="0.2">
      <c r="A184" s="134" t="str">
        <f>IF(Titelblatt!$BN$2=$B$1,$B184,IF(Titelblatt!$BN$2=$C$1,$C184,IF(Titelblatt!$BN$2=$D$1,$D184,IF(Titelblatt!$BN$2=$E$1,$E184,0))))</f>
        <v>belt drive</v>
      </c>
      <c r="B184" s="134" t="s">
        <v>666</v>
      </c>
      <c r="C184" s="203" t="s">
        <v>668</v>
      </c>
      <c r="D184" s="203" t="s">
        <v>669</v>
      </c>
      <c r="E184" s="192" t="s">
        <v>667</v>
      </c>
      <c r="F184" s="137"/>
    </row>
    <row r="185" spans="1:6" x14ac:dyDescent="0.2">
      <c r="A185" s="134" t="str">
        <f>IF(Titelblatt!$BN$2=$B$1,$B185,IF(Titelblatt!$BN$2=$C$1,$C185,IF(Titelblatt!$BN$2=$D$1,$D185,IF(Titelblatt!$BN$2=$E$1,$E185,0))))</f>
        <v>sidewise</v>
      </c>
      <c r="B185" s="192" t="s">
        <v>670</v>
      </c>
      <c r="C185" s="203" t="s">
        <v>674</v>
      </c>
      <c r="D185" s="203" t="s">
        <v>672</v>
      </c>
      <c r="E185" s="192" t="s">
        <v>673</v>
      </c>
    </row>
    <row r="186" spans="1:6" x14ac:dyDescent="0.2">
      <c r="A186" s="134" t="str">
        <f>IF(Titelblatt!$BN$2=$B$1,$B186,IF(Titelblatt!$BN$2=$C$1,$C186,IF(Titelblatt!$BN$2=$D$1,$D186,IF(Titelblatt!$BN$2=$E$1,$E186,0))))</f>
        <v>slewable</v>
      </c>
      <c r="B186" s="192" t="s">
        <v>671</v>
      </c>
      <c r="C186" s="203" t="s">
        <v>675</v>
      </c>
      <c r="D186" s="203" t="s">
        <v>677</v>
      </c>
      <c r="E186" s="192" t="s">
        <v>676</v>
      </c>
    </row>
    <row r="187" spans="1:6" x14ac:dyDescent="0.2">
      <c r="A187" s="134" t="str">
        <f>IF(Titelblatt!$BN$2=$B$1,$B187,IF(Titelblatt!$BN$2=$C$1,$C187,IF(Titelblatt!$BN$2=$D$1,$D187,IF(Titelblatt!$BN$2=$E$1,$E187,0))))</f>
        <v>tubular axle</v>
      </c>
      <c r="B187" s="192" t="s">
        <v>683</v>
      </c>
      <c r="C187" s="192" t="s">
        <v>684</v>
      </c>
      <c r="D187" s="192" t="s">
        <v>685</v>
      </c>
      <c r="E187" s="217" t="s">
        <v>686</v>
      </c>
    </row>
    <row r="188" spans="1:6" x14ac:dyDescent="0.2">
      <c r="A188" s="134" t="str">
        <f>IF(Titelblatt!$BN$2=$B$1,$B188,IF(Titelblatt!$BN$2=$C$1,$C188,IF(Titelblatt!$BN$2=$D$1,$D188,IF(Titelblatt!$BN$2=$E$1,$E188,0))))</f>
        <v>variable</v>
      </c>
      <c r="B188" s="192" t="s">
        <v>690</v>
      </c>
      <c r="C188" s="192" t="s">
        <v>691</v>
      </c>
      <c r="D188" s="192" t="s">
        <v>691</v>
      </c>
      <c r="E188" s="192" t="s">
        <v>692</v>
      </c>
    </row>
    <row r="189" spans="1:6" x14ac:dyDescent="0.2">
      <c r="A189" s="134" t="str">
        <f>IF(Titelblatt!$BN$2=$B$1,$B189,IF(Titelblatt!$BN$2=$C$1,$C189,IF(Titelblatt!$BN$2=$D$1,$D189,IF(Titelblatt!$BN$2=$E$1,$E189,0))))</f>
        <v>chain</v>
      </c>
      <c r="B189" s="192" t="s">
        <v>701</v>
      </c>
      <c r="C189" s="192" t="s">
        <v>703</v>
      </c>
      <c r="D189" s="192" t="s">
        <v>705</v>
      </c>
      <c r="E189" s="192" t="s">
        <v>706</v>
      </c>
    </row>
    <row r="190" spans="1:6" x14ac:dyDescent="0.2">
      <c r="A190" s="134" t="str">
        <f>IF(Titelblatt!$BN$2=$B$1,$B190,IF(Titelblatt!$BN$2=$C$1,$C190,IF(Titelblatt!$BN$2=$D$1,$D190,IF(Titelblatt!$BN$2=$E$1,$E190,0))))</f>
        <v>spring handling</v>
      </c>
      <c r="B190" s="192" t="s">
        <v>700</v>
      </c>
      <c r="C190" s="192" t="s">
        <v>704</v>
      </c>
      <c r="D190" s="192" t="s">
        <v>702</v>
      </c>
      <c r="E190" s="217" t="s">
        <v>707</v>
      </c>
    </row>
    <row r="191" spans="1:6" x14ac:dyDescent="0.2">
      <c r="A191" s="134" t="str">
        <f>IF(Titelblatt!$BN$2=$B$1,$B191,IF(Titelblatt!$BN$2=$C$1,$C191,IF(Titelblatt!$BN$2=$D$1,$D191,IF(Titelblatt!$BN$2=$E$1,$E191,0))))</f>
        <v>not available</v>
      </c>
      <c r="B191" s="192" t="s">
        <v>708</v>
      </c>
      <c r="C191" s="192" t="s">
        <v>710</v>
      </c>
      <c r="D191" s="192" t="s">
        <v>709</v>
      </c>
      <c r="E191" s="217" t="s">
        <v>711</v>
      </c>
    </row>
    <row r="192" spans="1:6" x14ac:dyDescent="0.2">
      <c r="A192" s="134" t="str">
        <f>IF(Titelblatt!$BN$2=$B$1,$B192,IF(Titelblatt!$BN$2=$C$1,$C192,IF(Titelblatt!$BN$2=$D$1,$D192,IF(Titelblatt!$BN$2=$E$1,$E192,0))))</f>
        <v>with</v>
      </c>
      <c r="B192" s="192" t="s">
        <v>712</v>
      </c>
      <c r="C192" s="192" t="s">
        <v>125</v>
      </c>
      <c r="D192" s="192" t="s">
        <v>174</v>
      </c>
      <c r="E192" s="217" t="s">
        <v>175</v>
      </c>
    </row>
    <row r="193" spans="1:5" x14ac:dyDescent="0.2">
      <c r="A193" s="134" t="str">
        <f>IF(Titelblatt!$BN$2=$B$1,$B193,IF(Titelblatt!$BN$2=$C$1,$C193,IF(Titelblatt!$BN$2=$D$1,$D193,IF(Titelblatt!$BN$2=$E$1,$E193,0))))</f>
        <v>safety roller blinds</v>
      </c>
      <c r="B193" s="192" t="s">
        <v>713</v>
      </c>
      <c r="C193" s="192" t="s">
        <v>740</v>
      </c>
      <c r="D193" s="192" t="s">
        <v>741</v>
      </c>
      <c r="E193" s="216" t="s">
        <v>742</v>
      </c>
    </row>
    <row r="194" spans="1:5" x14ac:dyDescent="0.2">
      <c r="A194" s="134" t="str">
        <f>IF(Titelblatt!$BN$2=$B$1,$B194,IF(Titelblatt!$BN$2=$C$1,$C194,IF(Titelblatt!$BN$2=$D$1,$D194,IF(Titelblatt!$BN$2=$E$1,$E194,0))))</f>
        <v>typ</v>
      </c>
      <c r="B194" s="192" t="s">
        <v>715</v>
      </c>
      <c r="C194" s="192" t="s">
        <v>447</v>
      </c>
      <c r="D194" s="192" t="s">
        <v>743</v>
      </c>
      <c r="E194" s="216" t="s">
        <v>448</v>
      </c>
    </row>
    <row r="195" spans="1:5" x14ac:dyDescent="0.2">
      <c r="A195" s="134" t="str">
        <f>IF(Titelblatt!$BN$2=$B$1,$B195,IF(Titelblatt!$BN$2=$C$1,$C195,IF(Titelblatt!$BN$2=$D$1,$D195,IF(Titelblatt!$BN$2=$E$1,$E195,0))))</f>
        <v>keeper</v>
      </c>
      <c r="B195" s="192" t="s">
        <v>716</v>
      </c>
      <c r="C195" s="192" t="s">
        <v>745</v>
      </c>
      <c r="D195" s="192" t="s">
        <v>746</v>
      </c>
      <c r="E195" s="216" t="s">
        <v>744</v>
      </c>
    </row>
    <row r="196" spans="1:5" x14ac:dyDescent="0.2">
      <c r="A196" s="134">
        <f>IF(Titelblatt!$BN$2=$B$1,$B196,IF(Titelblatt!$BN$2=$C$1,$C196,IF(Titelblatt!$BN$2=$D$1,$D196,IF(Titelblatt!$BN$2=$E$1,$E196,0))))</f>
        <v>0</v>
      </c>
      <c r="B196" s="192" t="s">
        <v>721</v>
      </c>
    </row>
    <row r="197" spans="1:5" x14ac:dyDescent="0.2">
      <c r="A197" s="134" t="str">
        <f>IF(Titelblatt!$BN$2=$B$1,$B197,IF(Titelblatt!$BN$2=$C$1,$C197,IF(Titelblatt!$BN$2=$D$1,$D197,IF(Titelblatt!$BN$2=$E$1,$E197,0))))</f>
        <v>pin</v>
      </c>
      <c r="B197" s="203" t="s">
        <v>722</v>
      </c>
      <c r="C197" s="134" t="s">
        <v>747</v>
      </c>
      <c r="D197" s="134" t="s">
        <v>748</v>
      </c>
      <c r="E197" s="216" t="s">
        <v>723</v>
      </c>
    </row>
    <row r="198" spans="1:5" x14ac:dyDescent="0.2">
      <c r="A198" s="134" t="str">
        <f>IF(Titelblatt!$BN$2=$B$1,$B198,IF(Titelblatt!$BN$2=$C$1,$C198,IF(Titelblatt!$BN$2=$D$1,$D198,IF(Titelblatt!$BN$2=$E$1,$E198,0))))</f>
        <v>normal</v>
      </c>
      <c r="B198" s="203" t="s">
        <v>596</v>
      </c>
      <c r="C198" s="134" t="s">
        <v>596</v>
      </c>
      <c r="D198" s="134" t="s">
        <v>596</v>
      </c>
      <c r="E198" s="216" t="s">
        <v>597</v>
      </c>
    </row>
    <row r="199" spans="1:5" x14ac:dyDescent="0.2">
      <c r="A199" s="134" t="str">
        <f>IF(Titelblatt!$BN$2=$B$1,$B199,IF(Titelblatt!$BN$2=$C$1,$C199,IF(Titelblatt!$BN$2=$D$1,$D199,IF(Titelblatt!$BN$2=$E$1,$E199,0))))</f>
        <v>UDG</v>
      </c>
      <c r="B199" s="203" t="s">
        <v>724</v>
      </c>
      <c r="C199" s="134" t="s">
        <v>724</v>
      </c>
      <c r="D199" s="134" t="s">
        <v>724</v>
      </c>
      <c r="E199" s="216" t="s">
        <v>724</v>
      </c>
    </row>
    <row r="200" spans="1:5" x14ac:dyDescent="0.2">
      <c r="A200" s="134" t="str">
        <f>IF(Titelblatt!$BN$2=$B$1,$B200,IF(Titelblatt!$BN$2=$C$1,$C200,IF(Titelblatt!$BN$2=$D$1,$D200,IF(Titelblatt!$BN$2=$E$1,$E200,0))))</f>
        <v>narrow</v>
      </c>
      <c r="B200" s="203" t="s">
        <v>725</v>
      </c>
      <c r="C200" s="134" t="s">
        <v>726</v>
      </c>
      <c r="D200" s="134" t="s">
        <v>749</v>
      </c>
      <c r="E200" s="216" t="s">
        <v>727</v>
      </c>
    </row>
    <row r="201" spans="1:5" x14ac:dyDescent="0.2">
      <c r="A201" s="134" t="str">
        <f>IF(Titelblatt!$BN$2=$B$1,$B201,IF(Titelblatt!$BN$2=$C$1,$C201,IF(Titelblatt!$BN$2=$D$1,$D201,IF(Titelblatt!$BN$2=$E$1,$E201,0))))</f>
        <v>G - dimension</v>
      </c>
      <c r="B201" s="203" t="s">
        <v>728</v>
      </c>
      <c r="C201" s="134" t="s">
        <v>751</v>
      </c>
      <c r="D201" s="134" t="s">
        <v>750</v>
      </c>
      <c r="E201" s="216" t="s">
        <v>752</v>
      </c>
    </row>
    <row r="202" spans="1:5" x14ac:dyDescent="0.2">
      <c r="A202" s="134" t="str">
        <f>IF(Titelblatt!$BN$2=$B$1,$B202,IF(Titelblatt!$BN$2=$C$1,$C202,IF(Titelblatt!$BN$2=$D$1,$D202,IF(Titelblatt!$BN$2=$E$1,$E202,0))))</f>
        <v>miscellaneous</v>
      </c>
      <c r="B202" s="203" t="s">
        <v>731</v>
      </c>
      <c r="C202" s="134" t="s">
        <v>754</v>
      </c>
      <c r="D202" s="134" t="s">
        <v>755</v>
      </c>
      <c r="E202" s="216" t="s">
        <v>753</v>
      </c>
    </row>
    <row r="203" spans="1:5" x14ac:dyDescent="0.2">
      <c r="A203" s="134" t="str">
        <f>IF(Titelblatt!$BN$2=$B$1,$B203,IF(Titelblatt!$BN$2=$C$1,$C203,IF(Titelblatt!$BN$2=$D$1,$D203,IF(Titelblatt!$BN$2=$E$1,$E203,0))))</f>
        <v>simple</v>
      </c>
      <c r="B203" s="203" t="s">
        <v>732</v>
      </c>
      <c r="C203" s="134" t="s">
        <v>756</v>
      </c>
      <c r="D203" s="134" t="s">
        <v>756</v>
      </c>
    </row>
    <row r="204" spans="1:5" x14ac:dyDescent="0.2">
      <c r="A204" s="134">
        <f>IF(Titelblatt!$BN$2=$B$1,$B204,IF(Titelblatt!$BN$2=$C$1,$C204,IF(Titelblatt!$BN$2=$D$1,$D204,IF(Titelblatt!$BN$2=$E$1,$E204,0))))</f>
        <v>0</v>
      </c>
      <c r="B204" s="203" t="s">
        <v>733</v>
      </c>
    </row>
    <row r="205" spans="1:5" x14ac:dyDescent="0.2">
      <c r="A205" s="134" t="str">
        <f>IF(Titelblatt!$BN$2=$B$1,$B205,IF(Titelblatt!$BN$2=$C$1,$C205,IF(Titelblatt!$BN$2=$D$1,$D205,IF(Titelblatt!$BN$2=$E$1,$E205,0))))</f>
        <v>remark</v>
      </c>
      <c r="B205" s="134" t="s">
        <v>734</v>
      </c>
      <c r="C205" s="134" t="s">
        <v>735</v>
      </c>
      <c r="D205" s="134" t="s">
        <v>736</v>
      </c>
      <c r="E205" s="216" t="s">
        <v>737</v>
      </c>
    </row>
    <row r="206" spans="1:5" x14ac:dyDescent="0.2">
      <c r="A206" s="134">
        <f>IF(Titelblatt!$BN$2=$B$1,$B206,IF(Titelblatt!$BN$2=$C$1,$C206,IF(Titelblatt!$BN$2=$D$1,$D206,IF(Titelblatt!$BN$2=$E$1,$E206,0))))</f>
        <v>0</v>
      </c>
      <c r="B206" s="203" t="s">
        <v>738</v>
      </c>
    </row>
    <row r="207" spans="1:5" x14ac:dyDescent="0.2">
      <c r="A207" s="134">
        <f>IF(Titelblatt!$BN$2=$B$1,$B207,IF(Titelblatt!$BN$2=$C$1,$C207,IF(Titelblatt!$BN$2=$D$1,$D207,IF(Titelblatt!$BN$2=$E$1,$E207,0))))</f>
        <v>0</v>
      </c>
      <c r="B207" s="203" t="s">
        <v>739</v>
      </c>
    </row>
    <row r="208" spans="1:5" x14ac:dyDescent="0.2">
      <c r="A208" s="134" t="str">
        <f>IF(Titelblatt!$BN$2=$B$1,$B208,IF(Titelblatt!$BN$2=$C$1,$C208,IF(Titelblatt!$BN$2=$D$1,$D208,IF(Titelblatt!$BN$2=$E$1,$E208,0))))</f>
        <v>always with</v>
      </c>
      <c r="B208" s="192" t="s">
        <v>771</v>
      </c>
      <c r="C208" s="308" t="s">
        <v>772</v>
      </c>
      <c r="D208" s="308" t="s">
        <v>773</v>
      </c>
      <c r="E208" s="217" t="s">
        <v>774</v>
      </c>
    </row>
    <row r="209" spans="1:5" x14ac:dyDescent="0.2">
      <c r="A209" s="134" t="str">
        <f>IF(Titelblatt!$BN$2=$B$1,$B209,IF(Titelblatt!$BN$2=$C$1,$C209,IF(Titelblatt!$BN$2=$D$1,$D209,IF(Titelblatt!$BN$2=$E$1,$E209,0))))</f>
        <v>perforation</v>
      </c>
      <c r="B209" s="192" t="s">
        <v>775</v>
      </c>
      <c r="C209" s="192" t="s">
        <v>563</v>
      </c>
      <c r="D209" s="192" t="s">
        <v>563</v>
      </c>
      <c r="E209" s="217" t="s">
        <v>776</v>
      </c>
    </row>
    <row r="213" spans="1:5" x14ac:dyDescent="0.2">
      <c r="B213" s="192"/>
      <c r="C213" s="192"/>
      <c r="D213" s="192"/>
      <c r="E213" s="217"/>
    </row>
  </sheetData>
  <autoFilter ref="A1:H208" xr:uid="{00000000-0009-0000-0000-000000000000}"/>
  <phoneticPr fontId="1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autoPageBreaks="0" fitToPage="1"/>
  </sheetPr>
  <dimension ref="A1:CA63"/>
  <sheetViews>
    <sheetView showGridLines="0" showZeros="0" tabSelected="1" showOutlineSymbols="0" workbookViewId="0">
      <selection activeCell="BN2" sqref="BN2"/>
    </sheetView>
  </sheetViews>
  <sheetFormatPr baseColWidth="10" defaultColWidth="12" defaultRowHeight="12.5" x14ac:dyDescent="0.25"/>
  <cols>
    <col min="1" max="1" width="3.77734375" style="4" customWidth="1"/>
    <col min="2" max="65" width="1.77734375" style="4" customWidth="1"/>
    <col min="66" max="16384" width="12" style="4"/>
  </cols>
  <sheetData>
    <row r="1" spans="1:79" ht="22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55" t="str">
        <f>Sprache!$A$17</f>
        <v>Dimensional / Order Form</v>
      </c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"/>
      <c r="AL1" s="356" t="str">
        <f>Sprache!$A$21</f>
        <v>Order No.</v>
      </c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 t="str">
        <f>Sprache!$A$22</f>
        <v>K</v>
      </c>
      <c r="AY1" s="356"/>
      <c r="AZ1" s="356"/>
      <c r="BA1" s="356"/>
      <c r="BB1" s="356" t="str">
        <f>Sprache!$A$23</f>
        <v>T</v>
      </c>
      <c r="BC1" s="356"/>
      <c r="BD1" s="356"/>
      <c r="BE1" s="356"/>
      <c r="BF1" s="356"/>
      <c r="BG1" s="356" t="str">
        <f>Sprache!$A$24</f>
        <v>Model</v>
      </c>
      <c r="BH1" s="356"/>
      <c r="BI1" s="356"/>
      <c r="BJ1" s="356"/>
      <c r="BK1" s="356"/>
      <c r="BL1" s="356"/>
      <c r="BM1" s="357"/>
      <c r="BN1" s="110" t="s">
        <v>106</v>
      </c>
      <c r="BP1" s="107" t="s">
        <v>107</v>
      </c>
      <c r="BQ1" s="107" t="s">
        <v>111</v>
      </c>
    </row>
    <row r="2" spans="1:79" ht="22" customHeight="1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363" t="str">
        <f>Sprache!$A$18&amp;" "&amp;Sprache!$A$20</f>
        <v>RL13 (4000) / RL37 (4001) / RL41 (4002) AR41 (4004)</v>
      </c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4"/>
      <c r="AL2" s="365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7"/>
      <c r="BG2" s="283"/>
      <c r="BH2" s="284"/>
      <c r="BI2" s="284"/>
      <c r="BJ2" s="284"/>
      <c r="BK2" s="284"/>
      <c r="BL2" s="284"/>
      <c r="BM2" s="285"/>
      <c r="BN2" s="111" t="s">
        <v>109</v>
      </c>
      <c r="BP2" s="107" t="s">
        <v>108</v>
      </c>
      <c r="BQ2" s="107" t="s">
        <v>769</v>
      </c>
    </row>
    <row r="3" spans="1:79" ht="22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4"/>
      <c r="AL3" s="7"/>
      <c r="AM3" s="8" t="str">
        <f>Sprache!$A$25</f>
        <v>Sheet No.</v>
      </c>
      <c r="AN3" s="9"/>
      <c r="AO3" s="9"/>
      <c r="AP3" s="10"/>
      <c r="AQ3" s="11"/>
      <c r="AR3" s="12"/>
      <c r="AS3" s="358"/>
      <c r="AT3" s="358"/>
      <c r="AU3" s="358"/>
      <c r="AV3" s="358"/>
      <c r="AW3" s="358"/>
      <c r="AX3" s="360"/>
      <c r="AY3" s="361" t="str">
        <f>" "&amp;Sprache!$A$26</f>
        <v xml:space="preserve"> No. of sheets</v>
      </c>
      <c r="AZ3" s="362"/>
      <c r="BA3" s="362"/>
      <c r="BB3" s="362"/>
      <c r="BC3" s="362"/>
      <c r="BD3" s="362"/>
      <c r="BE3" s="362"/>
      <c r="BF3" s="362"/>
      <c r="BG3" s="362"/>
      <c r="BH3" s="358"/>
      <c r="BI3" s="358"/>
      <c r="BJ3" s="358"/>
      <c r="BK3" s="358"/>
      <c r="BL3" s="358"/>
      <c r="BM3" s="359"/>
      <c r="BN3" s="305" t="s">
        <v>111</v>
      </c>
      <c r="BP3" s="107" t="s">
        <v>109</v>
      </c>
      <c r="BQ3" s="107" t="s">
        <v>770</v>
      </c>
    </row>
    <row r="4" spans="1:79" ht="22" customHeight="1" x14ac:dyDescent="0.35">
      <c r="A4" s="13" t="str">
        <f>IF("TP"=$BN$3,Sprache!#REF!,Sprache!$A$2)</f>
        <v>Schenker Blinds Ltd.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276"/>
      <c r="X4" s="277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8"/>
      <c r="AW4" s="6"/>
      <c r="AX4" s="6"/>
      <c r="AY4" s="369" t="str">
        <f>" "&amp;Sprache!$A$28</f>
        <v xml:space="preserve"> No. of blinds</v>
      </c>
      <c r="AZ4" s="370"/>
      <c r="BA4" s="370"/>
      <c r="BB4" s="370"/>
      <c r="BC4" s="370"/>
      <c r="BD4" s="370"/>
      <c r="BE4" s="370"/>
      <c r="BF4" s="370"/>
      <c r="BG4" s="370"/>
      <c r="BH4" s="358"/>
      <c r="BI4" s="358"/>
      <c r="BJ4" s="358"/>
      <c r="BK4" s="358"/>
      <c r="BL4" s="358"/>
      <c r="BM4" s="359"/>
      <c r="BP4" s="107" t="s">
        <v>129</v>
      </c>
    </row>
    <row r="5" spans="1:79" ht="17.5" customHeight="1" x14ac:dyDescent="0.3">
      <c r="A5" s="14" t="str">
        <f>IF("TP"=$BN$3,Sprache!#REF!,Sprache!$A$3)</f>
        <v>sun and weather protection system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 t="str">
        <f>Sprache!$A$14</f>
        <v>Object:</v>
      </c>
      <c r="W5" s="6"/>
      <c r="X5" s="6"/>
      <c r="Y5" s="6"/>
      <c r="Z5" s="6"/>
      <c r="AA5" s="6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15"/>
    </row>
    <row r="6" spans="1:79" ht="17.5" customHeight="1" x14ac:dyDescent="0.3">
      <c r="A6" s="14" t="str">
        <f>IF("TP"=$BN$3,Sprache!#REF!,Sprache!$A$4)</f>
        <v>CH-5012 Schönenwerd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15"/>
    </row>
    <row r="7" spans="1:79" ht="17.5" customHeight="1" x14ac:dyDescent="0.4">
      <c r="A7" s="14" t="str">
        <f>IF("TP"=$BN$3,Sprache!#REF!,Sprache!$A$5)</f>
        <v>Stauwehrstrasse 34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6"/>
      <c r="V7" s="6" t="str">
        <f>Sprache!$A$15</f>
        <v>Street:</v>
      </c>
      <c r="W7" s="6"/>
      <c r="X7" s="6"/>
      <c r="Y7" s="6"/>
      <c r="Z7" s="6"/>
      <c r="AA7" s="6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15"/>
    </row>
    <row r="8" spans="1:79" ht="17.5" customHeight="1" x14ac:dyDescent="0.3">
      <c r="A8" s="14" t="str">
        <f>IF($BN$3="EXP",Sprache!$A$6,IF($BN$3="WV",Sprache!$A$6,Sprache!$A$9))</f>
        <v>Tel. 062 / 858 58 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15"/>
    </row>
    <row r="9" spans="1:79" ht="17.5" customHeight="1" x14ac:dyDescent="0.3">
      <c r="A9" s="14" t="str">
        <f>IF($BN$3="EXP",Sprache!$A$8,IF($BN$3="WV",Sprache!$A$7,Sprache!$A$10))</f>
        <v>Fax 062 / 858 57 56 (Dispo)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 t="str">
        <f>Sprache!$A$16</f>
        <v>Post Code, Town</v>
      </c>
      <c r="W9" s="6"/>
      <c r="X9" s="6"/>
      <c r="Y9" s="6"/>
      <c r="Z9" s="6"/>
      <c r="AA9" s="6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15"/>
    </row>
    <row r="10" spans="1:79" x14ac:dyDescent="0.25">
      <c r="A10" s="5" t="str">
        <f>IF($BN$3="EXP",Sprache!$A$13,IF($BN$3="WV",Sprache!$A$12,Sprache!$A$11))</f>
        <v>Email: dispo@storen.ch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15"/>
      <c r="BQ10"/>
      <c r="BR10"/>
      <c r="BS10"/>
      <c r="BT10"/>
      <c r="BU10"/>
      <c r="BV10"/>
      <c r="BW10"/>
      <c r="BX10"/>
      <c r="BY10"/>
      <c r="BZ10"/>
      <c r="CA10"/>
    </row>
    <row r="11" spans="1:79" ht="17.5" customHeight="1" x14ac:dyDescent="0.25">
      <c r="A11" s="384" t="str">
        <f>Sprache!$A$65</f>
        <v>surface treatment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20"/>
      <c r="AD11" s="18"/>
      <c r="AE11" s="191" t="str">
        <f>UPPER(Sprache!$A$105)</f>
        <v>WITH</v>
      </c>
      <c r="AF11" s="116"/>
      <c r="AG11" s="116"/>
      <c r="AH11" s="116"/>
      <c r="AI11" s="116" t="str">
        <f>Sprache!$A$40</f>
        <v>centralised control</v>
      </c>
      <c r="AJ11" s="116"/>
      <c r="AK11" s="119"/>
      <c r="AL11" s="119"/>
      <c r="AM11" s="119"/>
      <c r="AN11" s="119"/>
      <c r="AO11" s="119"/>
      <c r="AP11" s="119"/>
      <c r="AQ11" s="321"/>
      <c r="AR11" s="322"/>
      <c r="AS11" s="18"/>
      <c r="AT11" s="129" t="str">
        <f>Sprache!$A$32</f>
        <v>Deadlines for</v>
      </c>
      <c r="AU11" s="133"/>
      <c r="AV11" s="133"/>
      <c r="AW11" s="133"/>
      <c r="AX11" s="133"/>
      <c r="AY11" s="112"/>
      <c r="AZ11" s="112"/>
      <c r="BA11" s="113"/>
      <c r="BB11" s="318" t="str">
        <f>Sprache!$A$30</f>
        <v>Date / data</v>
      </c>
      <c r="BC11" s="319"/>
      <c r="BD11" s="319"/>
      <c r="BE11" s="319"/>
      <c r="BF11" s="319"/>
      <c r="BG11" s="320"/>
      <c r="BH11" s="318" t="str">
        <f>Sprache!$A$31</f>
        <v>signature</v>
      </c>
      <c r="BI11" s="319"/>
      <c r="BJ11" s="319"/>
      <c r="BK11" s="319"/>
      <c r="BL11" s="319"/>
      <c r="BM11" s="383"/>
    </row>
    <row r="12" spans="1:79" ht="17.5" customHeight="1" x14ac:dyDescent="0.25">
      <c r="A12" s="144" t="str">
        <f>Sprache!$A$29</f>
        <v>object</v>
      </c>
      <c r="B12" s="133"/>
      <c r="C12" s="129"/>
      <c r="D12" s="133"/>
      <c r="E12" s="133"/>
      <c r="F12" s="133"/>
      <c r="G12" s="133"/>
      <c r="H12" s="133"/>
      <c r="I12" s="145"/>
      <c r="J12" s="385" t="str">
        <f>Sprache!$A$66</f>
        <v>Colour No.</v>
      </c>
      <c r="K12" s="386"/>
      <c r="L12" s="386"/>
      <c r="M12" s="386"/>
      <c r="N12" s="386"/>
      <c r="O12" s="386"/>
      <c r="P12" s="386"/>
      <c r="Q12" s="386"/>
      <c r="R12" s="387"/>
      <c r="S12" s="385" t="str">
        <f>Sprache!$A$67</f>
        <v>Colour type</v>
      </c>
      <c r="T12" s="386"/>
      <c r="U12" s="386"/>
      <c r="V12" s="386"/>
      <c r="W12" s="386"/>
      <c r="X12" s="387"/>
      <c r="Y12" s="385" t="str">
        <f>Sprache!$A$68</f>
        <v>type of drop</v>
      </c>
      <c r="Z12" s="386"/>
      <c r="AA12" s="386"/>
      <c r="AB12" s="386"/>
      <c r="AC12" s="387"/>
      <c r="AD12" s="18"/>
      <c r="AE12" s="151" t="str">
        <f>UPPER(Sprache!$A$104)</f>
        <v>WITHOUT</v>
      </c>
      <c r="AF12" s="118"/>
      <c r="AG12" s="118"/>
      <c r="AH12" s="118"/>
      <c r="AI12" s="118" t="str">
        <f>AI11</f>
        <v>centralised control</v>
      </c>
      <c r="AJ12" s="118"/>
      <c r="AK12" s="124"/>
      <c r="AL12" s="124"/>
      <c r="AM12" s="124"/>
      <c r="AN12" s="124"/>
      <c r="AO12" s="124"/>
      <c r="AP12" s="124"/>
      <c r="AQ12" s="323"/>
      <c r="AR12" s="324"/>
      <c r="AS12" s="18"/>
      <c r="AT12" s="188" t="str">
        <f>Sprache!$A$33</f>
        <v>Taking measurements</v>
      </c>
      <c r="AU12" s="119"/>
      <c r="AV12" s="119"/>
      <c r="AW12" s="119"/>
      <c r="AX12" s="119"/>
      <c r="AY12" s="119"/>
      <c r="AZ12" s="119"/>
      <c r="BA12" s="120"/>
      <c r="BB12" s="325"/>
      <c r="BC12" s="326"/>
      <c r="BD12" s="326"/>
      <c r="BE12" s="326"/>
      <c r="BF12" s="326"/>
      <c r="BG12" s="327"/>
      <c r="BH12" s="328"/>
      <c r="BI12" s="329"/>
      <c r="BJ12" s="329"/>
      <c r="BK12" s="329"/>
      <c r="BL12" s="329"/>
      <c r="BM12" s="330"/>
    </row>
    <row r="13" spans="1:79" ht="17.5" customHeight="1" x14ac:dyDescent="0.25">
      <c r="A13" s="195" t="s">
        <v>507</v>
      </c>
      <c r="B13" s="19"/>
      <c r="C13" s="19"/>
      <c r="D13" s="19"/>
      <c r="E13" s="19"/>
      <c r="F13" s="19"/>
      <c r="G13" s="19"/>
      <c r="H13" s="19"/>
      <c r="I13" s="25"/>
      <c r="J13" s="328"/>
      <c r="K13" s="329"/>
      <c r="L13" s="329"/>
      <c r="M13" s="329"/>
      <c r="N13" s="329"/>
      <c r="O13" s="329"/>
      <c r="P13" s="329"/>
      <c r="Q13" s="329"/>
      <c r="R13" s="379"/>
      <c r="S13" s="328"/>
      <c r="T13" s="329"/>
      <c r="U13" s="329"/>
      <c r="V13" s="329"/>
      <c r="W13" s="329"/>
      <c r="X13" s="379"/>
      <c r="Y13" s="349"/>
      <c r="Z13" s="350"/>
      <c r="AA13" s="350"/>
      <c r="AB13" s="350"/>
      <c r="AC13" s="351"/>
      <c r="AD13" s="18"/>
      <c r="AE13" s="123" t="str">
        <f>Sprache!$A$46</f>
        <v>switch:</v>
      </c>
      <c r="AF13" s="146"/>
      <c r="AG13" s="146"/>
      <c r="AH13" s="146"/>
      <c r="AI13" s="116" t="str">
        <f>Sprache!$A$41</f>
        <v>UP white</v>
      </c>
      <c r="AJ13" s="147"/>
      <c r="AK13" s="119"/>
      <c r="AL13" s="119"/>
      <c r="AM13" s="119"/>
      <c r="AN13" s="119"/>
      <c r="AO13" s="120"/>
      <c r="AP13" s="349"/>
      <c r="AQ13" s="350"/>
      <c r="AR13" s="351"/>
      <c r="AS13" s="18"/>
      <c r="AT13" s="189" t="str">
        <f>Sprache!$A$34</f>
        <v>despatch week</v>
      </c>
      <c r="AU13" s="121"/>
      <c r="AV13" s="121"/>
      <c r="AW13" s="121"/>
      <c r="AX13" s="121"/>
      <c r="AY13" s="121"/>
      <c r="AZ13" s="121"/>
      <c r="BA13" s="122"/>
      <c r="BB13" s="343"/>
      <c r="BC13" s="344"/>
      <c r="BD13" s="344"/>
      <c r="BE13" s="344"/>
      <c r="BF13" s="344"/>
      <c r="BG13" s="345"/>
      <c r="BH13" s="340"/>
      <c r="BI13" s="341"/>
      <c r="BJ13" s="341"/>
      <c r="BK13" s="341"/>
      <c r="BL13" s="341"/>
      <c r="BM13" s="342"/>
      <c r="BO13" s="4" t="s">
        <v>693</v>
      </c>
    </row>
    <row r="14" spans="1:79" ht="17.5" customHeight="1" x14ac:dyDescent="0.25">
      <c r="A14" s="196" t="str">
        <f>Sprache!$A$63</f>
        <v>shutter slat colour text</v>
      </c>
      <c r="B14" s="27"/>
      <c r="C14" s="27"/>
      <c r="D14" s="27"/>
      <c r="E14" s="27"/>
      <c r="F14" s="27"/>
      <c r="G14" s="27"/>
      <c r="H14" s="27"/>
      <c r="I14" s="28"/>
      <c r="J14" s="388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90"/>
      <c r="AD14" s="18"/>
      <c r="AE14" s="148"/>
      <c r="AF14" s="149"/>
      <c r="AG14" s="149"/>
      <c r="AH14" s="149"/>
      <c r="AI14" s="117" t="str">
        <f>Sprache!$A$42</f>
        <v>AP white</v>
      </c>
      <c r="AJ14" s="150"/>
      <c r="AK14" s="121"/>
      <c r="AL14" s="121"/>
      <c r="AM14" s="121"/>
      <c r="AN14" s="121"/>
      <c r="AO14" s="122"/>
      <c r="AP14" s="352"/>
      <c r="AQ14" s="353"/>
      <c r="AR14" s="354"/>
      <c r="AS14" s="18"/>
      <c r="AT14" s="346" t="str">
        <f>Sprache!$A$35</f>
        <v>Pre-delivery elect. matl.</v>
      </c>
      <c r="AU14" s="347"/>
      <c r="AV14" s="347"/>
      <c r="AW14" s="347"/>
      <c r="AX14" s="347"/>
      <c r="AY14" s="347"/>
      <c r="AZ14" s="347"/>
      <c r="BA14" s="348"/>
      <c r="BB14" s="343"/>
      <c r="BC14" s="344"/>
      <c r="BD14" s="344"/>
      <c r="BE14" s="344"/>
      <c r="BF14" s="344"/>
      <c r="BG14" s="345"/>
      <c r="BH14" s="340"/>
      <c r="BI14" s="341"/>
      <c r="BJ14" s="341"/>
      <c r="BK14" s="341"/>
      <c r="BL14" s="341"/>
      <c r="BM14" s="342"/>
    </row>
    <row r="15" spans="1:79" ht="17.5" customHeight="1" x14ac:dyDescent="0.25">
      <c r="A15" s="196" t="str">
        <f>Sprache!$A$61</f>
        <v>end rail</v>
      </c>
      <c r="B15" s="27"/>
      <c r="C15" s="27"/>
      <c r="D15" s="27"/>
      <c r="E15" s="27"/>
      <c r="F15" s="27"/>
      <c r="G15" s="27"/>
      <c r="H15" s="27"/>
      <c r="I15" s="28"/>
      <c r="J15" s="371"/>
      <c r="K15" s="341"/>
      <c r="L15" s="341"/>
      <c r="M15" s="341"/>
      <c r="N15" s="341"/>
      <c r="O15" s="341"/>
      <c r="P15" s="341"/>
      <c r="Q15" s="341"/>
      <c r="R15" s="372"/>
      <c r="S15" s="340"/>
      <c r="T15" s="341"/>
      <c r="U15" s="341"/>
      <c r="V15" s="341"/>
      <c r="W15" s="341"/>
      <c r="X15" s="372"/>
      <c r="Y15" s="373"/>
      <c r="Z15" s="353"/>
      <c r="AA15" s="353"/>
      <c r="AB15" s="353"/>
      <c r="AC15" s="354"/>
      <c r="AD15" s="18"/>
      <c r="AE15" s="151"/>
      <c r="AF15" s="118"/>
      <c r="AG15" s="118"/>
      <c r="AH15" s="118"/>
      <c r="AI15" s="118" t="str">
        <f>Sprache!$A$43</f>
        <v>Comb. white</v>
      </c>
      <c r="AJ15" s="152"/>
      <c r="AK15" s="124"/>
      <c r="AL15" s="124"/>
      <c r="AM15" s="124"/>
      <c r="AN15" s="124"/>
      <c r="AO15" s="125"/>
      <c r="AP15" s="414"/>
      <c r="AQ15" s="415"/>
      <c r="AR15" s="416"/>
      <c r="AS15" s="18"/>
      <c r="AT15" s="346" t="str">
        <f>Sprache!$A$36</f>
        <v>Pre-delivery circuit diagram</v>
      </c>
      <c r="AU15" s="347"/>
      <c r="AV15" s="347"/>
      <c r="AW15" s="347"/>
      <c r="AX15" s="347"/>
      <c r="AY15" s="347"/>
      <c r="AZ15" s="347"/>
      <c r="BA15" s="348"/>
      <c r="BB15" s="343"/>
      <c r="BC15" s="344"/>
      <c r="BD15" s="344"/>
      <c r="BE15" s="344"/>
      <c r="BF15" s="344"/>
      <c r="BG15" s="345"/>
      <c r="BH15" s="340"/>
      <c r="BI15" s="341"/>
      <c r="BJ15" s="341"/>
      <c r="BK15" s="341"/>
      <c r="BL15" s="341"/>
      <c r="BM15" s="342"/>
    </row>
    <row r="16" spans="1:79" ht="17.5" customHeight="1" x14ac:dyDescent="0.25">
      <c r="A16" s="197" t="str">
        <f>Sprache!$A$60&amp;" LVI/RVI"</f>
        <v>guide LVI/RVI</v>
      </c>
      <c r="B16" s="27"/>
      <c r="C16" s="27"/>
      <c r="D16" s="27"/>
      <c r="E16" s="27"/>
      <c r="F16" s="27"/>
      <c r="G16" s="27"/>
      <c r="H16" s="27"/>
      <c r="I16" s="28"/>
      <c r="J16" s="371"/>
      <c r="K16" s="341"/>
      <c r="L16" s="341"/>
      <c r="M16" s="341"/>
      <c r="N16" s="341"/>
      <c r="O16" s="341"/>
      <c r="P16" s="341"/>
      <c r="Q16" s="341"/>
      <c r="R16" s="372"/>
      <c r="S16" s="340"/>
      <c r="T16" s="341"/>
      <c r="U16" s="341"/>
      <c r="V16" s="341"/>
      <c r="W16" s="341"/>
      <c r="X16" s="372"/>
      <c r="Y16" s="373"/>
      <c r="Z16" s="353"/>
      <c r="AA16" s="353"/>
      <c r="AB16" s="353"/>
      <c r="AC16" s="354"/>
      <c r="AD16" s="18"/>
      <c r="AE16" s="123" t="str">
        <f>Sprache!$A$47</f>
        <v>power unit:</v>
      </c>
      <c r="AF16" s="146"/>
      <c r="AG16" s="146"/>
      <c r="AH16" s="146"/>
      <c r="AI16" s="116" t="str">
        <f>Sprache!$A$44</f>
        <v>2 motors</v>
      </c>
      <c r="AJ16" s="147"/>
      <c r="AK16" s="119"/>
      <c r="AL16" s="119"/>
      <c r="AM16" s="119"/>
      <c r="AN16" s="119"/>
      <c r="AO16" s="120"/>
      <c r="AP16" s="349"/>
      <c r="AQ16" s="350"/>
      <c r="AR16" s="351"/>
      <c r="AS16" s="18"/>
      <c r="AT16" s="331"/>
      <c r="AU16" s="332"/>
      <c r="AV16" s="332"/>
      <c r="AW16" s="332"/>
      <c r="AX16" s="332"/>
      <c r="AY16" s="332"/>
      <c r="AZ16" s="332"/>
      <c r="BA16" s="333"/>
      <c r="BB16" s="424"/>
      <c r="BC16" s="425"/>
      <c r="BD16" s="425"/>
      <c r="BE16" s="425"/>
      <c r="BF16" s="425"/>
      <c r="BG16" s="426"/>
      <c r="BH16" s="418"/>
      <c r="BI16" s="419"/>
      <c r="BJ16" s="419"/>
      <c r="BK16" s="419"/>
      <c r="BL16" s="419"/>
      <c r="BM16" s="420"/>
    </row>
    <row r="17" spans="1:65" ht="17.5" customHeight="1" x14ac:dyDescent="0.25">
      <c r="A17" s="301" t="str">
        <f>Sprache!$A$64</f>
        <v>guide bracket</v>
      </c>
      <c r="B17" s="302"/>
      <c r="C17" s="302"/>
      <c r="D17" s="302"/>
      <c r="E17" s="302"/>
      <c r="F17" s="302"/>
      <c r="G17" s="302"/>
      <c r="H17" s="302"/>
      <c r="I17" s="303"/>
      <c r="J17" s="427"/>
      <c r="K17" s="375"/>
      <c r="L17" s="375"/>
      <c r="M17" s="375"/>
      <c r="N17" s="375"/>
      <c r="O17" s="375"/>
      <c r="P17" s="375"/>
      <c r="Q17" s="375"/>
      <c r="R17" s="376"/>
      <c r="S17" s="374"/>
      <c r="T17" s="375"/>
      <c r="U17" s="375"/>
      <c r="V17" s="375"/>
      <c r="W17" s="375"/>
      <c r="X17" s="376"/>
      <c r="Y17" s="430"/>
      <c r="Z17" s="431"/>
      <c r="AA17" s="431"/>
      <c r="AB17" s="431"/>
      <c r="AC17" s="432"/>
      <c r="AD17" s="18"/>
      <c r="AE17" s="151"/>
      <c r="AF17" s="118"/>
      <c r="AG17" s="118"/>
      <c r="AH17" s="118"/>
      <c r="AI17" s="118" t="str">
        <f>Sprache!$A$45</f>
        <v>3-5 motors</v>
      </c>
      <c r="AJ17" s="152"/>
      <c r="AK17" s="124"/>
      <c r="AL17" s="124"/>
      <c r="AM17" s="124"/>
      <c r="AN17" s="124"/>
      <c r="AO17" s="125"/>
      <c r="AP17" s="414"/>
      <c r="AQ17" s="415"/>
      <c r="AR17" s="416"/>
      <c r="AS17" s="18"/>
      <c r="AT17" s="334"/>
      <c r="AU17" s="335"/>
      <c r="AV17" s="335"/>
      <c r="AW17" s="335"/>
      <c r="AX17" s="335"/>
      <c r="AY17" s="335"/>
      <c r="AZ17" s="335"/>
      <c r="BA17" s="336"/>
      <c r="BB17" s="421"/>
      <c r="BC17" s="422"/>
      <c r="BD17" s="422"/>
      <c r="BE17" s="422"/>
      <c r="BF17" s="422"/>
      <c r="BG17" s="423"/>
      <c r="BH17" s="408"/>
      <c r="BI17" s="409"/>
      <c r="BJ17" s="409"/>
      <c r="BK17" s="409"/>
      <c r="BL17" s="409"/>
      <c r="BM17" s="417"/>
    </row>
    <row r="18" spans="1:65" ht="17.5" customHeight="1" x14ac:dyDescent="0.25">
      <c r="A18" s="377" t="str">
        <f>Sprache!$A$193</f>
        <v>safety roller blinds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98"/>
      <c r="T18" s="398"/>
      <c r="U18" s="398"/>
      <c r="V18" s="398"/>
      <c r="W18" s="398"/>
      <c r="X18" s="399"/>
      <c r="Y18" s="380"/>
      <c r="Z18" s="381"/>
      <c r="AA18" s="381"/>
      <c r="AB18" s="381"/>
      <c r="AC18" s="382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33"/>
    </row>
    <row r="19" spans="1:65" ht="15" customHeight="1" x14ac:dyDescent="0.25">
      <c r="A19" s="395"/>
      <c r="B19" s="396"/>
      <c r="C19" s="396"/>
      <c r="D19" s="396"/>
      <c r="E19" s="396"/>
      <c r="F19" s="396"/>
      <c r="G19" s="396"/>
      <c r="H19" s="396"/>
      <c r="I19" s="397"/>
      <c r="J19" s="408"/>
      <c r="K19" s="409"/>
      <c r="L19" s="409"/>
      <c r="M19" s="409"/>
      <c r="N19" s="409"/>
      <c r="O19" s="409"/>
      <c r="P19" s="409"/>
      <c r="Q19" s="409"/>
      <c r="R19" s="410"/>
      <c r="S19" s="408"/>
      <c r="T19" s="409"/>
      <c r="U19" s="409"/>
      <c r="V19" s="409"/>
      <c r="W19" s="409"/>
      <c r="X19" s="410"/>
      <c r="Y19" s="411"/>
      <c r="Z19" s="412"/>
      <c r="AA19" s="412"/>
      <c r="AB19" s="412"/>
      <c r="AC19" s="413"/>
      <c r="AD19" s="18"/>
      <c r="AE19" s="129" t="str">
        <f>Sprache!$A$53</f>
        <v>additional sheet</v>
      </c>
      <c r="AF19" s="133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2"/>
      <c r="AS19" s="18"/>
      <c r="AT19" s="129" t="str">
        <f>Sprache!$A$37</f>
        <v>Paper TAB</v>
      </c>
      <c r="AU19" s="21"/>
      <c r="AV19" s="21"/>
      <c r="AW19" s="21"/>
      <c r="AX19" s="21"/>
      <c r="AY19" s="21"/>
      <c r="AZ19" s="21"/>
      <c r="BA19" s="21"/>
      <c r="BB19" s="318" t="str">
        <f>BB11&amp;" TAB"</f>
        <v>Date / data TAB</v>
      </c>
      <c r="BC19" s="319"/>
      <c r="BD19" s="319"/>
      <c r="BE19" s="319"/>
      <c r="BF19" s="319"/>
      <c r="BG19" s="320"/>
      <c r="BH19" s="337" t="str">
        <f>BH11&amp;" TAB"</f>
        <v>signature TAB</v>
      </c>
      <c r="BI19" s="338"/>
      <c r="BJ19" s="338"/>
      <c r="BK19" s="338"/>
      <c r="BL19" s="338"/>
      <c r="BM19" s="339"/>
    </row>
    <row r="20" spans="1:65" ht="15" customHeight="1" x14ac:dyDescent="0.25">
      <c r="A20" s="440"/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34"/>
      <c r="AE20" s="198" t="str">
        <f>Sprache!$A$54</f>
        <v>sketches</v>
      </c>
      <c r="AF20" s="20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321"/>
      <c r="AR20" s="322"/>
      <c r="AS20" s="18"/>
      <c r="AT20" s="321"/>
      <c r="AU20" s="322"/>
      <c r="AV20" s="116" t="str">
        <f>Sprache!$A$38</f>
        <v>drawing</v>
      </c>
      <c r="AW20" s="19"/>
      <c r="AX20" s="19"/>
      <c r="AY20" s="19"/>
      <c r="AZ20" s="19"/>
      <c r="BA20" s="19"/>
      <c r="BB20" s="325"/>
      <c r="BC20" s="326"/>
      <c r="BD20" s="326"/>
      <c r="BE20" s="326"/>
      <c r="BF20" s="326"/>
      <c r="BG20" s="327"/>
      <c r="BH20" s="349"/>
      <c r="BI20" s="350"/>
      <c r="BJ20" s="350"/>
      <c r="BK20" s="350"/>
      <c r="BL20" s="350"/>
      <c r="BM20" s="407"/>
    </row>
    <row r="21" spans="1:65" ht="15" customHeight="1" x14ac:dyDescent="0.25">
      <c r="A21" s="443"/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5"/>
      <c r="AD21" s="18"/>
      <c r="AE21" s="199" t="str">
        <f>Sprache!$A$55</f>
        <v>Arch. plans</v>
      </c>
      <c r="AF21" s="30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400"/>
      <c r="AR21" s="401"/>
      <c r="AS21" s="18"/>
      <c r="AT21" s="400"/>
      <c r="AU21" s="401"/>
      <c r="AV21" s="117" t="str">
        <f>Sprache!$A$39</f>
        <v>parts lists</v>
      </c>
      <c r="AW21" s="27"/>
      <c r="AX21" s="27"/>
      <c r="AY21" s="27"/>
      <c r="AZ21" s="27"/>
      <c r="BA21" s="27"/>
      <c r="BB21" s="343"/>
      <c r="BC21" s="344"/>
      <c r="BD21" s="344"/>
      <c r="BE21" s="344"/>
      <c r="BF21" s="344"/>
      <c r="BG21" s="345"/>
      <c r="BH21" s="352"/>
      <c r="BI21" s="353"/>
      <c r="BJ21" s="353"/>
      <c r="BK21" s="353"/>
      <c r="BL21" s="353"/>
      <c r="BM21" s="434"/>
    </row>
    <row r="22" spans="1:65" ht="15" customHeight="1" x14ac:dyDescent="0.25">
      <c r="A22" s="35" t="str">
        <f>Sprache!$A$69</f>
        <v>Treatment type code</v>
      </c>
      <c r="B22" s="18"/>
      <c r="C22" s="18"/>
      <c r="D22" s="18"/>
      <c r="E22" s="36"/>
      <c r="F22" s="36"/>
      <c r="G22" s="36"/>
      <c r="H22" s="36"/>
      <c r="I22" s="6"/>
      <c r="J22" s="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442"/>
      <c r="V22" s="442"/>
      <c r="W22" s="442"/>
      <c r="X22" s="442"/>
      <c r="Y22" s="18"/>
      <c r="Z22" s="18"/>
      <c r="AA22" s="18"/>
      <c r="AB22" s="18"/>
      <c r="AC22" s="34"/>
      <c r="AD22" s="18"/>
      <c r="AE22" s="200" t="str">
        <f>Sprache!$A$56</f>
        <v>controller</v>
      </c>
      <c r="AF22" s="153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23"/>
      <c r="AR22" s="324"/>
      <c r="AS22" s="18"/>
      <c r="AT22" s="405"/>
      <c r="AU22" s="406"/>
      <c r="AV22" s="106"/>
      <c r="AW22" s="106"/>
      <c r="AX22" s="106"/>
      <c r="AY22" s="106"/>
      <c r="AZ22" s="106"/>
      <c r="BA22" s="106"/>
      <c r="BB22" s="402"/>
      <c r="BC22" s="403"/>
      <c r="BD22" s="403"/>
      <c r="BE22" s="403"/>
      <c r="BF22" s="403"/>
      <c r="BG22" s="404"/>
      <c r="BH22" s="437"/>
      <c r="BI22" s="438"/>
      <c r="BJ22" s="438"/>
      <c r="BK22" s="438"/>
      <c r="BL22" s="438"/>
      <c r="BM22" s="439"/>
    </row>
    <row r="23" spans="1:65" ht="15" customHeight="1" x14ac:dyDescent="0.25">
      <c r="A23" s="35">
        <v>1</v>
      </c>
      <c r="B23" s="156" t="s">
        <v>71</v>
      </c>
      <c r="C23" s="60"/>
      <c r="D23" s="155" t="str">
        <f>Sprache!$A$70</f>
        <v>stove-enamelled (powder-coated)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38"/>
      <c r="AA23" s="38"/>
      <c r="AB23" s="38"/>
      <c r="AC23" s="40"/>
      <c r="AD23" s="18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2"/>
      <c r="AR23" s="42"/>
      <c r="AS23" s="18"/>
      <c r="AT23" s="42"/>
      <c r="AU23" s="42"/>
      <c r="AV23" s="41"/>
      <c r="AW23" s="41"/>
      <c r="AX23" s="41"/>
      <c r="AY23" s="41"/>
      <c r="AZ23" s="41"/>
      <c r="BA23" s="41"/>
      <c r="BB23" s="43"/>
      <c r="BC23" s="43"/>
      <c r="BD23" s="43"/>
      <c r="BE23" s="43"/>
      <c r="BF23" s="43"/>
      <c r="BG23" s="43"/>
      <c r="BH23" s="44"/>
      <c r="BI23" s="44"/>
      <c r="BJ23" s="44"/>
      <c r="BK23" s="44"/>
      <c r="BL23" s="44"/>
      <c r="BM23" s="45"/>
    </row>
    <row r="24" spans="1:65" ht="15" customHeight="1" x14ac:dyDescent="0.25">
      <c r="A24" s="35">
        <v>5</v>
      </c>
      <c r="B24" s="156" t="s">
        <v>71</v>
      </c>
      <c r="C24" s="60"/>
      <c r="D24" s="155" t="str">
        <f>Sprache!$A$71</f>
        <v>anodised, uncoloured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38"/>
      <c r="AA24" s="38"/>
      <c r="AB24" s="38"/>
      <c r="AC24" s="40"/>
      <c r="AD24" s="18"/>
      <c r="AE24" s="318" t="str">
        <f>Sprache!$A$48</f>
        <v>radio control</v>
      </c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83"/>
    </row>
    <row r="25" spans="1:65" ht="15" customHeight="1" x14ac:dyDescent="0.25">
      <c r="A25" s="35">
        <v>6</v>
      </c>
      <c r="B25" s="156" t="s">
        <v>71</v>
      </c>
      <c r="C25" s="60"/>
      <c r="D25" s="155" t="str">
        <f>Sprache!$A$72</f>
        <v>colour anodised, matt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38"/>
      <c r="AA25" s="38"/>
      <c r="AB25" s="38"/>
      <c r="AC25" s="40"/>
      <c r="AD25" s="18"/>
      <c r="AE25" s="191" t="str">
        <f>Sprache!$A$49</f>
        <v>Handheld transmitter 1-channel</v>
      </c>
      <c r="AF25" s="127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7"/>
      <c r="AR25" s="47"/>
      <c r="AS25" s="25"/>
      <c r="AT25" s="321"/>
      <c r="AU25" s="428"/>
      <c r="AV25" s="322"/>
      <c r="AW25" s="191" t="str">
        <f>Sprache!$A$51</f>
        <v>wall-mounted transmitter</v>
      </c>
      <c r="AX25" s="46"/>
      <c r="AY25" s="46"/>
      <c r="AZ25" s="46"/>
      <c r="BA25" s="46"/>
      <c r="BB25" s="48"/>
      <c r="BC25" s="48"/>
      <c r="BD25" s="48"/>
      <c r="BE25" s="48"/>
      <c r="BF25" s="48"/>
      <c r="BG25" s="48"/>
      <c r="BH25" s="49"/>
      <c r="BI25" s="49"/>
      <c r="BJ25" s="50"/>
      <c r="BK25" s="349"/>
      <c r="BL25" s="350"/>
      <c r="BM25" s="407"/>
    </row>
    <row r="26" spans="1:65" ht="15" customHeight="1" x14ac:dyDescent="0.25">
      <c r="A26" s="35">
        <v>7</v>
      </c>
      <c r="B26" s="156" t="s">
        <v>71</v>
      </c>
      <c r="C26" s="60"/>
      <c r="D26" s="155" t="str">
        <f>Sprache!$A$73</f>
        <v>colour anodised, gloss finish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38"/>
      <c r="AA26" s="38"/>
      <c r="AB26" s="38"/>
      <c r="AC26" s="40"/>
      <c r="AD26" s="18"/>
      <c r="AE26" s="201" t="str">
        <f>Sprache!$A$50</f>
        <v>Handheld transmitter 4-channels</v>
      </c>
      <c r="AF26" s="128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51"/>
      <c r="AR26" s="51"/>
      <c r="AS26" s="52"/>
      <c r="AT26" s="323"/>
      <c r="AU26" s="429"/>
      <c r="AV26" s="324"/>
      <c r="AW26" s="31"/>
      <c r="AX26" s="32"/>
      <c r="AY26" s="32"/>
      <c r="AZ26" s="32"/>
      <c r="BA26" s="32"/>
      <c r="BB26" s="53"/>
      <c r="BC26" s="53"/>
      <c r="BD26" s="53"/>
      <c r="BE26" s="53"/>
      <c r="BF26" s="53"/>
      <c r="BG26" s="53"/>
      <c r="BH26" s="54"/>
      <c r="BI26" s="54"/>
      <c r="BJ26" s="55"/>
      <c r="BK26" s="414"/>
      <c r="BL26" s="415"/>
      <c r="BM26" s="433"/>
    </row>
    <row r="27" spans="1:65" ht="15" customHeight="1" x14ac:dyDescent="0.25">
      <c r="A27" s="35">
        <v>14</v>
      </c>
      <c r="B27" s="156" t="s">
        <v>71</v>
      </c>
      <c r="C27" s="60"/>
      <c r="D27" s="155" t="str">
        <f>Sprache!$A$74</f>
        <v>untreated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38"/>
      <c r="AA27" s="38"/>
      <c r="AB27" s="38"/>
      <c r="AC27" s="40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33"/>
    </row>
    <row r="28" spans="1:65" ht="15" customHeight="1" x14ac:dyDescent="0.25">
      <c r="A28" s="391"/>
      <c r="B28" s="392"/>
      <c r="C28" s="392"/>
      <c r="D28" s="38"/>
      <c r="E28" s="393"/>
      <c r="F28" s="394"/>
      <c r="G28" s="394"/>
      <c r="H28" s="38"/>
      <c r="I28" s="393"/>
      <c r="J28" s="393"/>
      <c r="K28" s="393"/>
      <c r="L28" s="39"/>
      <c r="M28" s="393"/>
      <c r="N28" s="393"/>
      <c r="O28" s="393"/>
      <c r="P28" s="38"/>
      <c r="Q28" s="393"/>
      <c r="R28" s="393"/>
      <c r="S28" s="393"/>
      <c r="T28" s="38"/>
      <c r="U28" s="393"/>
      <c r="V28" s="393"/>
      <c r="W28" s="393"/>
      <c r="X28" s="38"/>
      <c r="Y28" s="39"/>
      <c r="Z28" s="38"/>
      <c r="AA28" s="38"/>
      <c r="AB28" s="38"/>
      <c r="AC28" s="40"/>
      <c r="AD28" s="18"/>
      <c r="AE28" s="12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17"/>
      <c r="AR28" s="17"/>
      <c r="AS28" s="21"/>
      <c r="AT28" s="154"/>
      <c r="AU28" s="154"/>
      <c r="AV28" s="154"/>
      <c r="AW28" s="190" t="str">
        <f>Sprache!$A$138</f>
        <v>Coupling plug, female</v>
      </c>
      <c r="AX28" s="56"/>
      <c r="AY28" s="56"/>
      <c r="AZ28" s="56"/>
      <c r="BA28" s="56"/>
      <c r="BB28" s="57"/>
      <c r="BC28" s="57"/>
      <c r="BD28" s="57"/>
      <c r="BE28" s="57"/>
      <c r="BF28" s="57"/>
      <c r="BG28" s="57"/>
      <c r="BH28" s="58"/>
      <c r="BI28" s="58"/>
      <c r="BJ28" s="58"/>
      <c r="BK28" s="448"/>
      <c r="BL28" s="358"/>
      <c r="BM28" s="359"/>
    </row>
    <row r="29" spans="1:65" ht="15" customHeight="1" x14ac:dyDescent="0.25">
      <c r="A29" s="391"/>
      <c r="B29" s="392"/>
      <c r="C29" s="392"/>
      <c r="D29" s="38"/>
      <c r="E29" s="393"/>
      <c r="F29" s="394"/>
      <c r="G29" s="394"/>
      <c r="H29" s="38"/>
      <c r="I29" s="393"/>
      <c r="J29" s="393"/>
      <c r="K29" s="393"/>
      <c r="L29" s="39"/>
      <c r="M29" s="393"/>
      <c r="N29" s="393"/>
      <c r="O29" s="393"/>
      <c r="P29" s="38"/>
      <c r="Q29" s="393"/>
      <c r="R29" s="393"/>
      <c r="S29" s="393"/>
      <c r="T29" s="38"/>
      <c r="U29" s="393"/>
      <c r="V29" s="393"/>
      <c r="W29" s="393"/>
      <c r="X29" s="38"/>
      <c r="Y29" s="38"/>
      <c r="Z29" s="38"/>
      <c r="AA29" s="38"/>
      <c r="AB29" s="38"/>
      <c r="AC29" s="40"/>
      <c r="AD29" s="18"/>
      <c r="AE29" s="198" t="str">
        <f>Sprache!$A$58</f>
        <v>Pre-delivery electrical material</v>
      </c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321"/>
      <c r="AX29" s="322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75"/>
    </row>
    <row r="30" spans="1:65" ht="15" customHeight="1" x14ac:dyDescent="0.25">
      <c r="A30" s="59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34"/>
      <c r="AE30" s="64" t="str">
        <f>Sprache!$A$59</f>
        <v>Address: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33"/>
    </row>
    <row r="31" spans="1:65" ht="15" customHeight="1" x14ac:dyDescent="0.25">
      <c r="A31" s="5"/>
      <c r="B31" s="6"/>
      <c r="C31" s="6"/>
      <c r="D31" s="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9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  <c r="BM31" s="33"/>
    </row>
    <row r="32" spans="1:65" ht="15" customHeight="1" x14ac:dyDescent="0.25">
      <c r="A32" s="5"/>
      <c r="B32" s="6"/>
      <c r="C32" s="6"/>
      <c r="D32" s="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18"/>
      <c r="AE32" s="29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33"/>
    </row>
    <row r="33" spans="1:65" ht="15" customHeight="1" x14ac:dyDescent="0.25">
      <c r="A33" s="5"/>
      <c r="B33" s="6"/>
      <c r="C33" s="6"/>
      <c r="D33" s="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9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447"/>
      <c r="BH33" s="447"/>
      <c r="BI33" s="447"/>
      <c r="BJ33" s="447"/>
      <c r="BK33" s="447"/>
      <c r="BL33" s="447"/>
      <c r="BM33" s="33"/>
    </row>
    <row r="34" spans="1:65" ht="15" customHeight="1" x14ac:dyDescent="0.25">
      <c r="A34" s="5"/>
      <c r="B34" s="6"/>
      <c r="C34" s="6"/>
      <c r="D34" s="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9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33"/>
    </row>
    <row r="35" spans="1:65" ht="15" customHeight="1" x14ac:dyDescent="0.25">
      <c r="A35" s="5"/>
      <c r="B35" s="6"/>
      <c r="C35" s="6"/>
      <c r="D35" s="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64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33"/>
    </row>
    <row r="36" spans="1:65" ht="15" customHeight="1" x14ac:dyDescent="0.25">
      <c r="A36" s="5"/>
      <c r="B36" s="6"/>
      <c r="C36" s="6"/>
      <c r="D36" s="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18"/>
      <c r="AD36" s="18"/>
      <c r="AE36" s="29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33"/>
    </row>
    <row r="37" spans="1:65" ht="15" customHeight="1" x14ac:dyDescent="0.25">
      <c r="A37" s="3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18"/>
      <c r="AD37" s="18"/>
      <c r="AE37" s="29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33"/>
    </row>
    <row r="38" spans="1:65" ht="15" customHeight="1" x14ac:dyDescent="0.25">
      <c r="A38" s="3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23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66"/>
    </row>
    <row r="39" spans="1:65" ht="15" customHeight="1" x14ac:dyDescent="0.25">
      <c r="A39" s="35"/>
      <c r="B39" s="6"/>
      <c r="C39" s="6"/>
      <c r="D39" s="6"/>
      <c r="E39" s="6"/>
      <c r="F39" s="6"/>
      <c r="G39" s="6"/>
      <c r="H39" s="6"/>
      <c r="I39" s="18"/>
      <c r="J39" s="18"/>
      <c r="K39" s="18"/>
      <c r="L39" s="18"/>
      <c r="M39" s="18"/>
      <c r="N39" s="6"/>
      <c r="O39" s="6"/>
      <c r="P39" s="6"/>
      <c r="Q39" s="6"/>
      <c r="R39" s="6"/>
      <c r="S39" s="6"/>
      <c r="T39" s="18"/>
      <c r="U39" s="18"/>
      <c r="V39" s="18"/>
      <c r="W39" s="18"/>
      <c r="X39" s="6"/>
      <c r="Y39" s="6"/>
      <c r="Z39" s="6"/>
      <c r="AA39" s="6"/>
      <c r="AB39" s="6"/>
      <c r="AC39" s="6"/>
      <c r="AD39" s="18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76"/>
    </row>
    <row r="40" spans="1:65" ht="15" customHeight="1" x14ac:dyDescent="0.4">
      <c r="A40" s="135"/>
      <c r="B40" s="435" t="str">
        <f>Sprache!$A$76&amp;" / "&amp;Sprache!$A$54&amp;":"</f>
        <v>Comments / sketches:</v>
      </c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136"/>
    </row>
    <row r="41" spans="1:65" ht="15" customHeight="1" x14ac:dyDescent="0.25">
      <c r="A41" s="67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15"/>
    </row>
    <row r="42" spans="1:65" ht="15" customHeight="1" x14ac:dyDescent="0.25">
      <c r="A42" s="67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6"/>
      <c r="BC42" s="436"/>
      <c r="BD42" s="436"/>
      <c r="BE42" s="436"/>
      <c r="BF42" s="436"/>
      <c r="BG42" s="436"/>
      <c r="BH42" s="436"/>
      <c r="BI42" s="436"/>
      <c r="BJ42" s="436"/>
      <c r="BK42" s="436"/>
      <c r="BL42" s="436"/>
      <c r="BM42" s="15"/>
    </row>
    <row r="43" spans="1:65" s="70" customFormat="1" ht="15" customHeight="1" x14ac:dyDescent="0.4">
      <c r="A43" s="68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69"/>
    </row>
    <row r="44" spans="1:65" s="70" customFormat="1" ht="15" customHeight="1" x14ac:dyDescent="0.4">
      <c r="A44" s="68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  <c r="BI44" s="436"/>
      <c r="BJ44" s="436"/>
      <c r="BK44" s="436"/>
      <c r="BL44" s="436"/>
      <c r="BM44" s="69"/>
    </row>
    <row r="45" spans="1:65" s="70" customFormat="1" ht="15" customHeight="1" x14ac:dyDescent="0.4">
      <c r="A45" s="68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69"/>
    </row>
    <row r="46" spans="1:65" s="70" customFormat="1" ht="15" customHeight="1" x14ac:dyDescent="0.4">
      <c r="A46" s="68"/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69"/>
    </row>
    <row r="47" spans="1:65" s="70" customFormat="1" ht="15" customHeight="1" x14ac:dyDescent="0.4">
      <c r="A47" s="68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69"/>
    </row>
    <row r="48" spans="1:65" s="70" customFormat="1" ht="15" customHeight="1" x14ac:dyDescent="0.4">
      <c r="A48" s="68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6"/>
      <c r="AW48" s="436"/>
      <c r="AX48" s="436"/>
      <c r="AY48" s="436"/>
      <c r="AZ48" s="436"/>
      <c r="BA48" s="436"/>
      <c r="BB48" s="436"/>
      <c r="BC48" s="436"/>
      <c r="BD48" s="436"/>
      <c r="BE48" s="436"/>
      <c r="BF48" s="436"/>
      <c r="BG48" s="436"/>
      <c r="BH48" s="436"/>
      <c r="BI48" s="436"/>
      <c r="BJ48" s="436"/>
      <c r="BK48" s="436"/>
      <c r="BL48" s="436"/>
      <c r="BM48" s="69"/>
    </row>
    <row r="49" spans="1:66" s="70" customFormat="1" ht="15" customHeight="1" x14ac:dyDescent="0.4">
      <c r="A49" s="68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69"/>
    </row>
    <row r="50" spans="1:66" s="70" customFormat="1" ht="15" customHeight="1" x14ac:dyDescent="0.4">
      <c r="A50" s="68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6"/>
      <c r="BI50" s="436"/>
      <c r="BJ50" s="436"/>
      <c r="BK50" s="436"/>
      <c r="BL50" s="436"/>
      <c r="BM50" s="69"/>
    </row>
    <row r="51" spans="1:66" s="70" customFormat="1" ht="15" customHeight="1" x14ac:dyDescent="0.4">
      <c r="A51" s="68"/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6"/>
      <c r="AW51" s="436"/>
      <c r="AX51" s="436"/>
      <c r="AY51" s="436"/>
      <c r="AZ51" s="436"/>
      <c r="BA51" s="436"/>
      <c r="BB51" s="436"/>
      <c r="BC51" s="436"/>
      <c r="BD51" s="436"/>
      <c r="BE51" s="436"/>
      <c r="BF51" s="436"/>
      <c r="BG51" s="436"/>
      <c r="BH51" s="436"/>
      <c r="BI51" s="436"/>
      <c r="BJ51" s="436"/>
      <c r="BK51" s="436"/>
      <c r="BL51" s="436"/>
      <c r="BM51" s="69"/>
    </row>
    <row r="52" spans="1:66" s="70" customFormat="1" ht="15" customHeight="1" x14ac:dyDescent="0.4">
      <c r="A52" s="68"/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6"/>
      <c r="BG52" s="436"/>
      <c r="BH52" s="436"/>
      <c r="BI52" s="436"/>
      <c r="BJ52" s="436"/>
      <c r="BK52" s="436"/>
      <c r="BL52" s="436"/>
      <c r="BM52" s="69"/>
    </row>
    <row r="53" spans="1:66" s="70" customFormat="1" ht="15" customHeight="1" x14ac:dyDescent="0.4">
      <c r="A53" s="68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69"/>
    </row>
    <row r="54" spans="1:66" s="70" customFormat="1" ht="15" customHeight="1" x14ac:dyDescent="0.4">
      <c r="A54" s="68"/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69"/>
    </row>
    <row r="55" spans="1:66" s="70" customFormat="1" ht="15" customHeight="1" x14ac:dyDescent="0.4">
      <c r="A55" s="68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69"/>
    </row>
    <row r="56" spans="1:66" s="70" customFormat="1" ht="15" customHeight="1" x14ac:dyDescent="0.4">
      <c r="A56" s="68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69"/>
    </row>
    <row r="57" spans="1:66" s="70" customFormat="1" ht="15" customHeight="1" x14ac:dyDescent="0.4">
      <c r="A57" s="68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69"/>
    </row>
    <row r="58" spans="1:66" s="70" customFormat="1" ht="15" customHeight="1" x14ac:dyDescent="0.4">
      <c r="A58" s="68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  <c r="BL58" s="436"/>
      <c r="BM58" s="69"/>
    </row>
    <row r="59" spans="1:66" s="70" customFormat="1" ht="15" customHeight="1" thickBot="1" x14ac:dyDescent="0.4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3"/>
      <c r="AY59" s="73"/>
      <c r="AZ59" s="73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4"/>
    </row>
    <row r="60" spans="1:66" s="70" customFormat="1" ht="15" customHeight="1" x14ac:dyDescent="0.4">
      <c r="A60" s="450" t="s">
        <v>714</v>
      </c>
      <c r="B60" s="450"/>
      <c r="C60" s="450"/>
      <c r="D60" s="450"/>
      <c r="E60" s="450"/>
      <c r="F60" s="450"/>
      <c r="G60" s="450"/>
      <c r="H60" s="450"/>
      <c r="I60" s="450"/>
      <c r="J60" s="450"/>
      <c r="K60" s="450"/>
      <c r="L60" s="449" t="s">
        <v>762</v>
      </c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 t="str">
        <f>"30.10.2017/AX Ver. "&amp;$BN$60</f>
        <v>30.10.2017/AX Ver. 3</v>
      </c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114">
        <v>3</v>
      </c>
    </row>
    <row r="61" spans="1:66" s="70" customFormat="1" ht="15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6" s="70" customFormat="1" ht="15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6" ht="15" customHeight="1" x14ac:dyDescent="0.25"/>
  </sheetData>
  <sheetProtection selectLockedCells="1"/>
  <mergeCells count="126">
    <mergeCell ref="BC60:BM60"/>
    <mergeCell ref="B43:BL43"/>
    <mergeCell ref="B58:BL58"/>
    <mergeCell ref="B57:BL57"/>
    <mergeCell ref="B56:BL56"/>
    <mergeCell ref="B54:BL54"/>
    <mergeCell ref="B53:BL53"/>
    <mergeCell ref="B52:BL52"/>
    <mergeCell ref="B46:BL46"/>
    <mergeCell ref="B55:BL55"/>
    <mergeCell ref="B51:BL51"/>
    <mergeCell ref="B47:BL47"/>
    <mergeCell ref="B48:BL48"/>
    <mergeCell ref="B49:BL49"/>
    <mergeCell ref="A60:K60"/>
    <mergeCell ref="L60:BB60"/>
    <mergeCell ref="B50:BL50"/>
    <mergeCell ref="B44:BL44"/>
    <mergeCell ref="B45:BL45"/>
    <mergeCell ref="BK25:BM25"/>
    <mergeCell ref="BK26:BM26"/>
    <mergeCell ref="BH21:BM21"/>
    <mergeCell ref="B40:BL40"/>
    <mergeCell ref="B41:BL41"/>
    <mergeCell ref="B42:BL42"/>
    <mergeCell ref="U28:W28"/>
    <mergeCell ref="BB20:BG20"/>
    <mergeCell ref="AE24:BM24"/>
    <mergeCell ref="BH22:BM22"/>
    <mergeCell ref="AT20:AU20"/>
    <mergeCell ref="AQ20:AR20"/>
    <mergeCell ref="AQ21:AR21"/>
    <mergeCell ref="AQ22:AR22"/>
    <mergeCell ref="A20:AC20"/>
    <mergeCell ref="U22:X22"/>
    <mergeCell ref="A21:AC21"/>
    <mergeCell ref="A28:C28"/>
    <mergeCell ref="AF37:BL37"/>
    <mergeCell ref="AF31:BL31"/>
    <mergeCell ref="AF33:BL33"/>
    <mergeCell ref="AF35:BL35"/>
    <mergeCell ref="BK28:BM28"/>
    <mergeCell ref="AW29:AX29"/>
    <mergeCell ref="AT21:AU21"/>
    <mergeCell ref="BB22:BG22"/>
    <mergeCell ref="BH14:BM14"/>
    <mergeCell ref="U29:W29"/>
    <mergeCell ref="M28:O28"/>
    <mergeCell ref="M29:O29"/>
    <mergeCell ref="AT22:AU22"/>
    <mergeCell ref="BH20:BM20"/>
    <mergeCell ref="BH15:BM15"/>
    <mergeCell ref="J19:R19"/>
    <mergeCell ref="S19:X19"/>
    <mergeCell ref="Y19:AC19"/>
    <mergeCell ref="AP17:AR17"/>
    <mergeCell ref="BH17:BM17"/>
    <mergeCell ref="BH16:BM16"/>
    <mergeCell ref="BB17:BG17"/>
    <mergeCell ref="BB16:BG16"/>
    <mergeCell ref="J17:R17"/>
    <mergeCell ref="AT25:AV25"/>
    <mergeCell ref="AT26:AV26"/>
    <mergeCell ref="Y17:AC17"/>
    <mergeCell ref="BB21:BG21"/>
    <mergeCell ref="AP15:AR15"/>
    <mergeCell ref="S15:X15"/>
    <mergeCell ref="Y15:AC15"/>
    <mergeCell ref="A29:C29"/>
    <mergeCell ref="E28:G28"/>
    <mergeCell ref="E29:G29"/>
    <mergeCell ref="I28:K28"/>
    <mergeCell ref="I29:K29"/>
    <mergeCell ref="Q28:S28"/>
    <mergeCell ref="Q29:S29"/>
    <mergeCell ref="A19:I19"/>
    <mergeCell ref="S18:X18"/>
    <mergeCell ref="BH4:BM4"/>
    <mergeCell ref="AB5:BL5"/>
    <mergeCell ref="AY4:BG4"/>
    <mergeCell ref="AB7:BL7"/>
    <mergeCell ref="AB9:BL9"/>
    <mergeCell ref="J16:R16"/>
    <mergeCell ref="AP16:AR16"/>
    <mergeCell ref="BB19:BG19"/>
    <mergeCell ref="S16:X16"/>
    <mergeCell ref="Y16:AC16"/>
    <mergeCell ref="S17:X17"/>
    <mergeCell ref="A18:R18"/>
    <mergeCell ref="J13:R13"/>
    <mergeCell ref="J15:R15"/>
    <mergeCell ref="Y18:AC18"/>
    <mergeCell ref="BH11:BM11"/>
    <mergeCell ref="A11:AC11"/>
    <mergeCell ref="J12:R12"/>
    <mergeCell ref="S12:X12"/>
    <mergeCell ref="Y12:AC12"/>
    <mergeCell ref="J14:AC14"/>
    <mergeCell ref="S13:X13"/>
    <mergeCell ref="BB15:BG15"/>
    <mergeCell ref="Y13:AC13"/>
    <mergeCell ref="L1:AJ1"/>
    <mergeCell ref="BG1:BM1"/>
    <mergeCell ref="BH3:BM3"/>
    <mergeCell ref="AS3:AX3"/>
    <mergeCell ref="AY3:BG3"/>
    <mergeCell ref="AL1:AW1"/>
    <mergeCell ref="AX1:BA1"/>
    <mergeCell ref="BB1:BF1"/>
    <mergeCell ref="K2:AK3"/>
    <mergeCell ref="AL2:BF2"/>
    <mergeCell ref="BB11:BG11"/>
    <mergeCell ref="AQ11:AR11"/>
    <mergeCell ref="AQ12:AR12"/>
    <mergeCell ref="BB12:BG12"/>
    <mergeCell ref="BH12:BM12"/>
    <mergeCell ref="AT16:BA16"/>
    <mergeCell ref="AT17:BA17"/>
    <mergeCell ref="BH19:BM19"/>
    <mergeCell ref="BH13:BM13"/>
    <mergeCell ref="BB14:BG14"/>
    <mergeCell ref="AT14:BA14"/>
    <mergeCell ref="AT15:BA15"/>
    <mergeCell ref="AP13:AR13"/>
    <mergeCell ref="AP14:AR14"/>
    <mergeCell ref="BB13:BG13"/>
  </mergeCells>
  <phoneticPr fontId="0" type="noConversion"/>
  <dataValidations count="2">
    <dataValidation type="list" allowBlank="1" showInputMessage="1" showErrorMessage="1" sqref="BN2" xr:uid="{00000000-0002-0000-0100-000000000000}">
      <formula1>$BP$1:$BP$4</formula1>
    </dataValidation>
    <dataValidation type="list" allowBlank="1" showInputMessage="1" showErrorMessage="1" sqref="BN3" xr:uid="{00000000-0002-0000-0100-000001000000}">
      <formula1>$BQ$1:$BQ$3</formula1>
    </dataValidation>
  </dataValidations>
  <printOptions horizontalCentered="1" verticalCentered="1"/>
  <pageMargins left="0.59055118110236227" right="0.59055118110236227" top="0.39370078740157483" bottom="0.39370078740157483" header="0.39370078740157483" footer="0.39370078740157483"/>
  <pageSetup paperSize="9" scale="8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ctPub.Image.6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76200</xdr:colOff>
                <xdr:row>2</xdr:row>
                <xdr:rowOff>19050</xdr:rowOff>
              </to>
            </anchor>
          </objectPr>
        </oleObject>
      </mc:Choice>
      <mc:Fallback>
        <oleObject progId="PictPub.Image.6" shapeId="409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25</xdr:col>
                    <xdr:colOff>50800</xdr:colOff>
                    <xdr:row>16</xdr:row>
                    <xdr:rowOff>209550</xdr:rowOff>
                  </from>
                  <to>
                    <xdr:col>27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autoPageBreaks="0" fitToPage="1"/>
  </sheetPr>
  <dimension ref="A1:AV86"/>
  <sheetViews>
    <sheetView showZeros="0" showOutlineSymbols="0" zoomScale="115" zoomScaleNormal="115" workbookViewId="0">
      <selection activeCell="Y57" sqref="Y57"/>
    </sheetView>
  </sheetViews>
  <sheetFormatPr baseColWidth="10" defaultRowHeight="10" x14ac:dyDescent="0.2"/>
  <cols>
    <col min="1" max="35" width="3.6640625" customWidth="1"/>
    <col min="36" max="36" width="6.33203125" customWidth="1"/>
  </cols>
  <sheetData>
    <row r="1" spans="1:48" ht="11.25" customHeight="1" x14ac:dyDescent="0.3">
      <c r="A1" s="453" t="str">
        <f>Sprache!$A$171&amp;" "&amp;Sprache!$A$172&amp;" " &amp;Sprache!$A$157</f>
        <v>roller shutter conventionally with separate supporting angles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8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</row>
    <row r="2" spans="1:48" ht="11.25" customHeight="1" x14ac:dyDescent="0.25">
      <c r="A2" s="232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143"/>
      <c r="V2" s="143"/>
      <c r="W2" s="227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451"/>
      <c r="AI2" s="461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</row>
    <row r="3" spans="1:48" ht="11.25" customHeight="1" x14ac:dyDescent="0.25">
      <c r="A3" s="456" t="str">
        <f>Sprache!$A$127&amp;" "&amp;Sprache!$A$124&amp;" = O"</f>
        <v>Bearing fixation upwards = O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227"/>
      <c r="Q3" s="451" t="str">
        <f>Sprache!$A$126&amp;" = A"</f>
        <v>to the outside = A</v>
      </c>
      <c r="R3" s="451"/>
      <c r="S3" s="451"/>
      <c r="T3" s="451"/>
      <c r="U3" s="451"/>
      <c r="V3" s="141"/>
      <c r="W3" s="451" t="str">
        <f>Sprache!$A$123&amp;" = I"</f>
        <v>to the inside = I</v>
      </c>
      <c r="X3" s="451"/>
      <c r="Y3" s="451"/>
      <c r="Z3" s="451"/>
      <c r="AA3" s="451"/>
      <c r="AB3" s="143"/>
      <c r="AC3" s="451" t="str">
        <f>Sprache!$A$125&amp;" = U"</f>
        <v>downwards = U</v>
      </c>
      <c r="AD3" s="451"/>
      <c r="AE3" s="451"/>
      <c r="AF3" s="451"/>
      <c r="AG3" s="451"/>
      <c r="AH3" s="227"/>
      <c r="AI3" s="228"/>
      <c r="AK3" s="451"/>
      <c r="AL3" s="451"/>
      <c r="AM3" s="137"/>
      <c r="AN3" s="451"/>
      <c r="AO3" s="451"/>
      <c r="AP3" s="137"/>
      <c r="AQ3" s="225"/>
      <c r="AR3" s="137"/>
      <c r="AS3" s="137"/>
      <c r="AT3" s="143"/>
      <c r="AU3" s="137"/>
      <c r="AV3" s="137"/>
    </row>
    <row r="4" spans="1:48" ht="11.25" customHeight="1" x14ac:dyDescent="0.25">
      <c r="A4" s="233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193"/>
      <c r="V4" s="193"/>
      <c r="W4" s="227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7"/>
      <c r="AI4" s="228"/>
      <c r="AK4" s="137"/>
      <c r="AL4" s="137"/>
      <c r="AM4" s="137"/>
      <c r="AN4" s="137"/>
      <c r="AO4" s="137"/>
      <c r="AP4" s="137"/>
      <c r="AQ4" s="137"/>
      <c r="AR4" s="137"/>
      <c r="AS4" s="137"/>
      <c r="AT4" s="141"/>
      <c r="AU4" s="137"/>
      <c r="AV4" s="137"/>
    </row>
    <row r="5" spans="1:48" ht="11.25" customHeight="1" x14ac:dyDescent="0.25">
      <c r="A5" s="233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7"/>
      <c r="AI5" s="228"/>
      <c r="AK5" s="452"/>
      <c r="AL5" s="452"/>
      <c r="AM5" s="137"/>
      <c r="AN5" s="137"/>
      <c r="AO5" s="137"/>
      <c r="AP5" s="137"/>
      <c r="AQ5" s="137"/>
      <c r="AR5" s="137"/>
      <c r="AS5" s="137"/>
      <c r="AT5" s="137"/>
      <c r="AU5" s="137"/>
      <c r="AV5" s="137"/>
    </row>
    <row r="6" spans="1:48" ht="11.25" customHeight="1" x14ac:dyDescent="0.25">
      <c r="A6" s="233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7"/>
      <c r="AI6" s="228"/>
      <c r="AK6" s="137"/>
      <c r="AL6" s="137"/>
      <c r="AM6" s="137"/>
      <c r="AN6" s="143"/>
      <c r="AO6" s="137"/>
      <c r="AP6" s="137"/>
      <c r="AQ6" s="137"/>
      <c r="AR6" s="137"/>
      <c r="AS6" s="137"/>
      <c r="AT6" s="137"/>
      <c r="AU6" s="137"/>
      <c r="AV6" s="137"/>
    </row>
    <row r="7" spans="1:48" ht="11.25" customHeight="1" x14ac:dyDescent="0.25">
      <c r="A7" s="233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7"/>
      <c r="AI7" s="228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</row>
    <row r="8" spans="1:48" ht="11.25" customHeight="1" x14ac:dyDescent="0.25">
      <c r="A8" s="233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7"/>
      <c r="AI8" s="228"/>
      <c r="AK8" s="452"/>
      <c r="AL8" s="452"/>
      <c r="AM8" s="137"/>
      <c r="AN8" s="137"/>
      <c r="AO8" s="137"/>
      <c r="AP8" s="137"/>
      <c r="AQ8" s="137"/>
      <c r="AR8" s="137"/>
      <c r="AS8" s="137"/>
      <c r="AT8" s="137"/>
      <c r="AU8" s="137"/>
      <c r="AV8" s="137"/>
    </row>
    <row r="9" spans="1:48" ht="11.25" customHeight="1" x14ac:dyDescent="0.25">
      <c r="A9" s="233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7"/>
      <c r="AI9" s="228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</row>
    <row r="10" spans="1:48" ht="11.25" customHeight="1" x14ac:dyDescent="0.25">
      <c r="A10" s="233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7"/>
      <c r="AI10" s="228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</row>
    <row r="11" spans="1:48" ht="11.25" customHeight="1" x14ac:dyDescent="0.25">
      <c r="A11" s="233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7"/>
      <c r="AI11" s="228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</row>
    <row r="12" spans="1:48" ht="12.75" customHeight="1" x14ac:dyDescent="0.25">
      <c r="A12" s="233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451"/>
      <c r="AI12" s="462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</row>
    <row r="13" spans="1:48" ht="10.5" x14ac:dyDescent="0.25">
      <c r="A13" s="233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73"/>
      <c r="Q13" s="463" t="str">
        <f>Sprache!$A$132&amp;" "&amp;Sprache!$A$169</f>
        <v>niche gearbox</v>
      </c>
      <c r="R13" s="463"/>
      <c r="S13" s="463"/>
      <c r="T13" s="463"/>
      <c r="U13" s="463"/>
      <c r="V13" s="270"/>
      <c r="W13" s="463" t="str">
        <f>Sprache!$A$132&amp;" "&amp;Sprache!$A$168</f>
        <v>niche Motor</v>
      </c>
      <c r="X13" s="463"/>
      <c r="Y13" s="463"/>
      <c r="Z13" s="463"/>
      <c r="AA13" s="463"/>
      <c r="AB13" s="271"/>
      <c r="AC13" s="463" t="str">
        <f>Sprache!$A$132&amp;" "&amp;Sprache!$A$170</f>
        <v>niche without gear</v>
      </c>
      <c r="AD13" s="463"/>
      <c r="AE13" s="463"/>
      <c r="AF13" s="463"/>
      <c r="AG13" s="463"/>
      <c r="AH13" s="269"/>
      <c r="AI13" s="272"/>
    </row>
    <row r="14" spans="1:48" ht="11.25" customHeight="1" x14ac:dyDescent="0.25">
      <c r="A14" s="233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59"/>
      <c r="Q14" s="227"/>
      <c r="R14" s="227"/>
      <c r="S14" s="227"/>
      <c r="T14" s="227"/>
      <c r="U14" s="227"/>
      <c r="V14" s="227"/>
      <c r="W14" s="227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451"/>
      <c r="AI14" s="462"/>
    </row>
    <row r="15" spans="1:48" ht="11.25" customHeight="1" x14ac:dyDescent="0.25">
      <c r="A15" s="233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59"/>
      <c r="Q15" s="227"/>
      <c r="R15" s="227"/>
      <c r="S15" s="227"/>
      <c r="T15" s="227"/>
      <c r="U15" s="227"/>
      <c r="V15" s="227"/>
      <c r="W15" s="227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7"/>
      <c r="AI15" s="228"/>
    </row>
    <row r="16" spans="1:48" ht="11.25" customHeight="1" x14ac:dyDescent="0.25">
      <c r="A16" s="233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59"/>
      <c r="Q16" s="227"/>
      <c r="R16" s="227"/>
      <c r="S16" s="227"/>
      <c r="T16" s="227"/>
      <c r="U16" s="227"/>
      <c r="V16" s="227"/>
      <c r="W16" s="227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7"/>
      <c r="AI16" s="228"/>
    </row>
    <row r="17" spans="1:39" ht="11.25" customHeight="1" x14ac:dyDescent="0.25">
      <c r="A17" s="233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59"/>
      <c r="Q17" s="227"/>
      <c r="R17" s="227"/>
      <c r="S17" s="227"/>
      <c r="T17" s="227"/>
      <c r="U17" s="227"/>
      <c r="V17" s="227"/>
      <c r="W17" s="227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7"/>
      <c r="AI17" s="228"/>
    </row>
    <row r="18" spans="1:39" ht="11.25" customHeight="1" x14ac:dyDescent="0.25">
      <c r="A18" s="233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59"/>
      <c r="Q18" s="227"/>
      <c r="R18" s="227"/>
      <c r="S18" s="227"/>
      <c r="T18" s="227"/>
      <c r="U18" s="227"/>
      <c r="V18" s="227"/>
      <c r="W18" s="227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7"/>
      <c r="AI18" s="228"/>
    </row>
    <row r="19" spans="1:39" ht="11.25" customHeight="1" x14ac:dyDescent="0.25">
      <c r="A19" s="233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59"/>
      <c r="Q19" s="227"/>
      <c r="R19" s="227"/>
      <c r="S19" s="227"/>
      <c r="T19" s="227"/>
      <c r="U19" s="227"/>
      <c r="V19" s="227"/>
      <c r="W19" s="227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7"/>
      <c r="AI19" s="228"/>
    </row>
    <row r="20" spans="1:39" ht="11.25" customHeight="1" x14ac:dyDescent="0.25">
      <c r="A20" s="233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59"/>
      <c r="Q20" s="227"/>
      <c r="R20" s="227"/>
      <c r="S20" s="227"/>
      <c r="T20" s="227"/>
      <c r="U20" s="227"/>
      <c r="V20" s="227"/>
      <c r="W20" s="227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7"/>
      <c r="AI20" s="228"/>
    </row>
    <row r="21" spans="1:39" ht="11.25" customHeight="1" x14ac:dyDescent="0.25">
      <c r="A21" s="233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59"/>
      <c r="Q21" s="227"/>
      <c r="R21" s="227"/>
      <c r="S21" s="227"/>
      <c r="T21" s="227"/>
      <c r="U21" s="227"/>
      <c r="V21" s="227"/>
      <c r="W21" s="227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7"/>
      <c r="AI21" s="228"/>
      <c r="AL21" s="219"/>
    </row>
    <row r="22" spans="1:39" ht="11.25" customHeight="1" x14ac:dyDescent="0.25">
      <c r="A22" s="233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59"/>
      <c r="Q22" s="227"/>
      <c r="R22" s="227"/>
      <c r="S22" s="227"/>
      <c r="T22" s="227"/>
      <c r="U22" s="227"/>
      <c r="V22" s="227"/>
      <c r="W22" s="227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451"/>
      <c r="AI22" s="462"/>
    </row>
    <row r="23" spans="1:39" ht="10.5" x14ac:dyDescent="0.25">
      <c r="A23" s="233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59"/>
      <c r="Q23" s="227"/>
      <c r="R23" s="227"/>
      <c r="S23" s="227"/>
      <c r="T23" s="227"/>
      <c r="U23" s="227"/>
      <c r="V23" s="227"/>
      <c r="W23" s="227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7"/>
      <c r="AI23" s="228"/>
    </row>
    <row r="24" spans="1:39" ht="10.5" x14ac:dyDescent="0.25">
      <c r="A24" s="233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59"/>
      <c r="Q24" s="227"/>
      <c r="R24" s="227"/>
      <c r="S24" s="227"/>
      <c r="T24" s="227"/>
      <c r="U24" s="227"/>
      <c r="V24" s="227"/>
      <c r="W24" s="227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7"/>
      <c r="AI24" s="228"/>
    </row>
    <row r="25" spans="1:39" ht="10.5" x14ac:dyDescent="0.25">
      <c r="A25" s="233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59"/>
      <c r="Q25" s="227"/>
      <c r="R25" s="227"/>
      <c r="S25" s="227"/>
      <c r="T25" s="227"/>
      <c r="U25" s="227"/>
      <c r="V25" s="227"/>
      <c r="W25" s="227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7"/>
      <c r="AI25" s="228"/>
      <c r="AK25" s="208"/>
      <c r="AL25" s="208"/>
    </row>
    <row r="26" spans="1:39" ht="11.25" customHeight="1" x14ac:dyDescent="0.25">
      <c r="A26" s="267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3"/>
      <c r="Q26" s="261"/>
      <c r="R26" s="261"/>
      <c r="S26" s="261"/>
      <c r="T26" s="261"/>
      <c r="U26" s="261"/>
      <c r="V26" s="261"/>
      <c r="W26" s="261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1"/>
      <c r="AI26" s="266"/>
    </row>
    <row r="27" spans="1:39" ht="11.25" customHeight="1" x14ac:dyDescent="0.25">
      <c r="A27" s="142" t="str">
        <f>Sprache!$A$156&amp;" ("&amp;Sprache!$A$157&amp;")"</f>
        <v>guide seperations in case of blinds mounted next to each other (with separate supporting angles)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27"/>
      <c r="AI27" s="228"/>
    </row>
    <row r="28" spans="1:39" ht="11.25" customHeight="1" x14ac:dyDescent="0.25">
      <c r="A28" s="213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227"/>
      <c r="V28" s="193"/>
      <c r="W28" s="193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27"/>
      <c r="AI28" s="228"/>
    </row>
    <row r="29" spans="1:39" ht="11.25" customHeight="1" x14ac:dyDescent="0.25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93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27"/>
      <c r="AI29" s="228"/>
    </row>
    <row r="30" spans="1:39" ht="11.25" customHeight="1" x14ac:dyDescent="0.25">
      <c r="A30" s="233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09"/>
      <c r="W30" s="209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27"/>
      <c r="AI30" s="228"/>
    </row>
    <row r="31" spans="1:39" ht="11.25" customHeight="1" x14ac:dyDescent="0.25">
      <c r="A31" s="233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09"/>
      <c r="W31" s="209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27"/>
      <c r="AI31" s="228"/>
    </row>
    <row r="32" spans="1:39" ht="11.25" customHeight="1" x14ac:dyDescent="0.25">
      <c r="A32" s="233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193"/>
      <c r="AI32" s="221"/>
      <c r="AK32" s="140"/>
      <c r="AL32" s="139"/>
      <c r="AM32" s="137"/>
    </row>
    <row r="33" spans="1:39" ht="10.5" x14ac:dyDescent="0.25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0"/>
      <c r="V33" s="226"/>
      <c r="W33" s="227"/>
      <c r="X33" s="207"/>
      <c r="Y33" s="208"/>
      <c r="Z33" s="208"/>
      <c r="AA33" s="208"/>
      <c r="AB33" s="208"/>
      <c r="AC33" s="208"/>
      <c r="AD33" s="208"/>
      <c r="AE33" s="208"/>
      <c r="AF33" s="208"/>
      <c r="AG33" s="208"/>
      <c r="AH33" s="193"/>
      <c r="AI33" s="221"/>
      <c r="AK33" s="141"/>
      <c r="AL33" s="137"/>
      <c r="AM33" s="137"/>
    </row>
    <row r="34" spans="1:39" ht="10.5" x14ac:dyDescent="0.25">
      <c r="A34" s="233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141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8"/>
      <c r="AK34" s="140"/>
      <c r="AL34" s="137"/>
      <c r="AM34" s="137"/>
    </row>
    <row r="35" spans="1:39" ht="10.5" x14ac:dyDescent="0.25">
      <c r="A35" s="233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140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8"/>
      <c r="AK35" s="251"/>
      <c r="AL35" s="137"/>
      <c r="AM35" s="137"/>
    </row>
    <row r="36" spans="1:39" ht="10.5" x14ac:dyDescent="0.25">
      <c r="A36" s="233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143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8"/>
    </row>
    <row r="37" spans="1:39" ht="10.5" x14ac:dyDescent="0.25">
      <c r="A37" s="233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8"/>
    </row>
    <row r="38" spans="1:39" ht="13" x14ac:dyDescent="0.3">
      <c r="A38" s="248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50"/>
    </row>
    <row r="39" spans="1:39" ht="11.25" customHeight="1" x14ac:dyDescent="0.3">
      <c r="A39" s="453" t="str">
        <f>Sprache!$A$171&amp;" "&amp;Sprache!$A$158</f>
        <v>roller shutter FIXED</v>
      </c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8"/>
    </row>
    <row r="40" spans="1:39" ht="11.25" customHeight="1" x14ac:dyDescent="0.3">
      <c r="A40" s="210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54"/>
      <c r="AA40" s="211"/>
      <c r="AB40" s="211"/>
      <c r="AC40" s="211"/>
      <c r="AD40" s="211"/>
      <c r="AE40" s="211"/>
      <c r="AF40" s="211"/>
      <c r="AG40" s="211"/>
      <c r="AH40" s="211"/>
      <c r="AI40" s="212"/>
    </row>
    <row r="41" spans="1:39" ht="11.25" customHeight="1" x14ac:dyDescent="0.25">
      <c r="A41" s="456" t="str">
        <f>Sprache!$A$111&amp;" - "&amp;Sprache!$A$24&amp;" 1"</f>
        <v>Installation - Model 1</v>
      </c>
      <c r="B41" s="451"/>
      <c r="C41" s="451"/>
      <c r="D41" s="451"/>
      <c r="E41" s="451"/>
      <c r="F41" s="451"/>
      <c r="G41" s="451"/>
      <c r="H41" s="451"/>
      <c r="I41" s="451"/>
      <c r="J41" s="451" t="str">
        <f>Sprache!$A$111&amp;" - "&amp;Sprache!$A$24&amp;" 2"</f>
        <v>Installation - Model 2</v>
      </c>
      <c r="K41" s="451"/>
      <c r="L41" s="451"/>
      <c r="M41" s="451"/>
      <c r="N41" s="451"/>
      <c r="O41" s="451"/>
      <c r="P41" s="451"/>
      <c r="Q41" s="451"/>
      <c r="R41" s="451" t="str">
        <f>Sprache!$A$111&amp;" - "&amp;Sprache!$A$24&amp;" 3"</f>
        <v>Installation - Model 3</v>
      </c>
      <c r="S41" s="451"/>
      <c r="T41" s="451"/>
      <c r="U41" s="451"/>
      <c r="V41" s="451"/>
      <c r="W41" s="451"/>
      <c r="X41" s="451"/>
      <c r="Y41" s="451"/>
      <c r="Z41" s="255"/>
      <c r="AA41" s="459" t="str">
        <f>Sprache!$A$132&amp;" "&amp;Sprache!$A$169&amp;"    │    "&amp;Sprache!$A$170&amp;"/"&amp;Sprache!$A$168</f>
        <v>niche gearbox    │    without gear/Motor</v>
      </c>
      <c r="AB41" s="459"/>
      <c r="AC41" s="459"/>
      <c r="AD41" s="459"/>
      <c r="AE41" s="459"/>
      <c r="AF41" s="459"/>
      <c r="AG41" s="459"/>
      <c r="AH41" s="459"/>
      <c r="AI41" s="460"/>
    </row>
    <row r="42" spans="1:39" ht="10.5" x14ac:dyDescent="0.2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227"/>
      <c r="V42" s="227"/>
      <c r="W42" s="227"/>
      <c r="X42" s="227"/>
      <c r="Y42" s="230"/>
      <c r="Z42" s="256"/>
      <c r="AA42" s="227"/>
      <c r="AB42" s="227"/>
      <c r="AC42" s="227"/>
      <c r="AD42" s="222"/>
      <c r="AE42" s="222"/>
      <c r="AF42" s="222"/>
      <c r="AG42" s="227"/>
      <c r="AH42" s="227"/>
      <c r="AI42" s="228"/>
    </row>
    <row r="43" spans="1:39" ht="10.5" x14ac:dyDescent="0.25">
      <c r="A43" s="233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2"/>
      <c r="X43" s="227"/>
      <c r="Y43" s="231"/>
      <c r="Z43" s="257"/>
      <c r="AA43" s="227"/>
      <c r="AB43" s="227"/>
      <c r="AC43" s="227"/>
      <c r="AD43" s="222"/>
      <c r="AE43" s="222"/>
      <c r="AF43" s="222"/>
      <c r="AG43" s="222"/>
      <c r="AH43" s="222"/>
      <c r="AI43" s="228"/>
    </row>
    <row r="44" spans="1:39" ht="10.5" x14ac:dyDescent="0.25">
      <c r="A44" s="233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2"/>
      <c r="X44" s="227"/>
      <c r="Y44" s="241"/>
      <c r="Z44" s="258"/>
      <c r="AA44" s="227"/>
      <c r="AB44" s="227"/>
      <c r="AC44" s="227"/>
      <c r="AD44" s="227"/>
      <c r="AE44" s="227"/>
      <c r="AF44" s="227"/>
      <c r="AG44" s="222"/>
      <c r="AH44" s="222"/>
      <c r="AI44" s="228"/>
    </row>
    <row r="45" spans="1:39" ht="10.5" x14ac:dyDescent="0.25">
      <c r="A45" s="233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2"/>
      <c r="X45" s="227"/>
      <c r="Y45" s="231"/>
      <c r="Z45" s="257"/>
      <c r="AA45" s="227"/>
      <c r="AB45" s="227"/>
      <c r="AC45" s="227"/>
      <c r="AD45" s="222"/>
      <c r="AE45" s="222"/>
      <c r="AF45" s="222"/>
      <c r="AG45" s="222"/>
      <c r="AH45" s="222"/>
      <c r="AI45" s="228"/>
    </row>
    <row r="46" spans="1:39" ht="10.5" x14ac:dyDescent="0.25">
      <c r="A46" s="233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9"/>
      <c r="X46" s="227"/>
      <c r="Y46" s="231"/>
      <c r="Z46" s="257"/>
      <c r="AA46" s="227"/>
      <c r="AB46" s="227"/>
      <c r="AC46" s="227"/>
      <c r="AD46" s="238"/>
      <c r="AE46" s="238"/>
      <c r="AF46" s="238"/>
      <c r="AG46" s="229"/>
      <c r="AH46" s="229"/>
      <c r="AI46" s="228"/>
    </row>
    <row r="47" spans="1:39" ht="10.5" x14ac:dyDescent="0.25">
      <c r="A47" s="233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57"/>
      <c r="AA47" s="227"/>
      <c r="AB47" s="227"/>
      <c r="AC47" s="227"/>
      <c r="AD47" s="246"/>
      <c r="AE47" s="227"/>
      <c r="AF47" s="227"/>
      <c r="AG47" s="227"/>
      <c r="AH47" s="222"/>
      <c r="AI47" s="228"/>
    </row>
    <row r="48" spans="1:39" ht="10.5" x14ac:dyDescent="0.25">
      <c r="A48" s="237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7"/>
      <c r="V48" s="227"/>
      <c r="W48" s="227"/>
      <c r="X48" s="227"/>
      <c r="Y48" s="227"/>
      <c r="Z48" s="257"/>
      <c r="AA48" s="227"/>
      <c r="AB48" s="227"/>
      <c r="AC48" s="227"/>
      <c r="AD48" s="246"/>
      <c r="AE48" s="227"/>
      <c r="AF48" s="227"/>
      <c r="AG48" s="227"/>
      <c r="AH48" s="229"/>
      <c r="AI48" s="228"/>
    </row>
    <row r="49" spans="1:41" ht="10.5" x14ac:dyDescent="0.25">
      <c r="A49" s="233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59"/>
      <c r="AA49" s="227"/>
      <c r="AB49" s="227"/>
      <c r="AC49" s="227"/>
      <c r="AD49" s="227"/>
      <c r="AE49" s="227"/>
      <c r="AF49" s="227"/>
      <c r="AG49" s="227"/>
      <c r="AH49" s="222"/>
      <c r="AI49" s="228"/>
    </row>
    <row r="50" spans="1:41" ht="10.5" x14ac:dyDescent="0.25">
      <c r="A50" s="233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59"/>
      <c r="AA50" s="227"/>
      <c r="AB50" s="227"/>
      <c r="AC50" s="227"/>
      <c r="AD50" s="227"/>
      <c r="AE50" s="227"/>
      <c r="AF50" s="227"/>
      <c r="AG50" s="227"/>
      <c r="AH50" s="222"/>
      <c r="AI50" s="228"/>
    </row>
    <row r="51" spans="1:41" ht="10.5" x14ac:dyDescent="0.25">
      <c r="A51" s="233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59"/>
      <c r="AA51" s="227"/>
      <c r="AB51" s="227"/>
      <c r="AC51" s="227"/>
      <c r="AD51" s="227"/>
      <c r="AE51" s="227"/>
      <c r="AF51" s="227"/>
      <c r="AG51" s="227"/>
      <c r="AH51" s="222"/>
      <c r="AI51" s="228"/>
    </row>
    <row r="52" spans="1:41" ht="10.5" x14ac:dyDescent="0.25">
      <c r="A52" s="233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59"/>
      <c r="AA52" s="227"/>
      <c r="AB52" s="227"/>
      <c r="AC52" s="227"/>
      <c r="AD52" s="227"/>
      <c r="AE52" s="227"/>
      <c r="AF52" s="227"/>
      <c r="AG52" s="227"/>
      <c r="AH52" s="227"/>
      <c r="AI52" s="228"/>
    </row>
    <row r="53" spans="1:41" ht="10.5" x14ac:dyDescent="0.25">
      <c r="A53" s="233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59"/>
      <c r="AA53" s="227"/>
      <c r="AB53" s="227"/>
      <c r="AC53" s="227"/>
      <c r="AD53" s="227"/>
      <c r="AE53" s="227"/>
      <c r="AF53" s="227"/>
      <c r="AG53" s="227"/>
      <c r="AH53" s="222"/>
      <c r="AI53" s="228"/>
    </row>
    <row r="54" spans="1:41" ht="10.5" x14ac:dyDescent="0.25">
      <c r="A54" s="23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59"/>
      <c r="AA54" s="227"/>
      <c r="AB54" s="227"/>
      <c r="AC54" s="227"/>
      <c r="AD54" s="227"/>
      <c r="AE54" s="227"/>
      <c r="AF54" s="227"/>
      <c r="AG54" s="227"/>
      <c r="AH54" s="238"/>
      <c r="AI54" s="228"/>
    </row>
    <row r="55" spans="1:41" ht="10.5" x14ac:dyDescent="0.25">
      <c r="A55" s="233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59"/>
      <c r="AA55" s="227"/>
      <c r="AB55" s="227"/>
      <c r="AC55" s="227"/>
      <c r="AD55" s="227"/>
      <c r="AE55" s="227"/>
      <c r="AF55" s="227"/>
      <c r="AG55" s="227"/>
      <c r="AH55" s="238"/>
      <c r="AI55" s="228"/>
    </row>
    <row r="56" spans="1:41" ht="10.5" x14ac:dyDescent="0.25">
      <c r="A56" s="233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59"/>
      <c r="AA56" s="227"/>
      <c r="AB56" s="227"/>
      <c r="AC56" s="227"/>
      <c r="AD56" s="227"/>
      <c r="AE56" s="227"/>
      <c r="AF56" s="227"/>
      <c r="AG56" s="227"/>
      <c r="AH56" s="238"/>
      <c r="AI56" s="228"/>
    </row>
    <row r="57" spans="1:41" ht="10.5" x14ac:dyDescent="0.25">
      <c r="A57" s="233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59"/>
      <c r="AA57" s="227"/>
      <c r="AB57" s="227"/>
      <c r="AC57" s="227"/>
      <c r="AD57" s="227"/>
      <c r="AE57" s="227"/>
      <c r="AF57" s="227"/>
      <c r="AG57" s="227"/>
      <c r="AH57" s="227"/>
      <c r="AI57" s="228"/>
    </row>
    <row r="58" spans="1:41" ht="10.5" x14ac:dyDescent="0.25">
      <c r="A58" s="233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59"/>
      <c r="AA58" s="227"/>
      <c r="AB58" s="227"/>
      <c r="AC58" s="227"/>
      <c r="AD58" s="227"/>
      <c r="AE58" s="227"/>
      <c r="AF58" s="227"/>
      <c r="AG58" s="227"/>
      <c r="AH58" s="227"/>
      <c r="AI58" s="228"/>
      <c r="AK58" s="137"/>
      <c r="AL58" s="137"/>
      <c r="AM58" s="137"/>
      <c r="AN58" s="137"/>
      <c r="AO58" s="137"/>
    </row>
    <row r="59" spans="1:41" ht="13" x14ac:dyDescent="0.3">
      <c r="A59" s="260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2"/>
      <c r="Z59" s="263"/>
      <c r="AA59" s="261"/>
      <c r="AB59" s="261"/>
      <c r="AC59" s="261"/>
      <c r="AD59" s="261"/>
      <c r="AE59" s="261"/>
      <c r="AF59" s="261"/>
      <c r="AG59" s="264"/>
      <c r="AH59" s="265"/>
      <c r="AI59" s="266"/>
      <c r="AK59" s="137"/>
      <c r="AL59" s="137"/>
      <c r="AM59" s="137"/>
      <c r="AN59" s="137"/>
      <c r="AO59" s="137"/>
    </row>
    <row r="60" spans="1:41" ht="10.5" x14ac:dyDescent="0.25">
      <c r="A60" s="213" t="str">
        <f>Sprache!$A$156&amp;" ("&amp;Sprache!$A$158&amp;")"</f>
        <v>guide seperations in case of blinds mounted next to each other (FIXED)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2"/>
      <c r="AI60" s="228"/>
      <c r="AK60" s="137"/>
      <c r="AL60" s="141"/>
      <c r="AM60" s="137"/>
      <c r="AN60" s="137"/>
      <c r="AO60" s="137"/>
    </row>
    <row r="61" spans="1:41" ht="10.5" x14ac:dyDescent="0.25">
      <c r="A61" s="233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2"/>
      <c r="AI61" s="228"/>
      <c r="AK61" s="137"/>
      <c r="AL61" s="137"/>
      <c r="AM61" s="137"/>
      <c r="AN61" s="137"/>
      <c r="AO61" s="137"/>
    </row>
    <row r="62" spans="1:41" ht="10.5" x14ac:dyDescent="0.25">
      <c r="A62" s="23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9"/>
      <c r="AI62" s="228"/>
      <c r="AK62" s="137"/>
      <c r="AL62" s="137"/>
      <c r="AM62" s="137"/>
      <c r="AN62" s="137"/>
      <c r="AO62" s="137"/>
    </row>
    <row r="63" spans="1:41" ht="10.5" x14ac:dyDescent="0.25">
      <c r="A63" s="233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9"/>
      <c r="AI63" s="228"/>
      <c r="AK63" s="137"/>
      <c r="AL63" s="137"/>
      <c r="AM63" s="137"/>
      <c r="AN63" s="137"/>
      <c r="AO63" s="137"/>
    </row>
    <row r="64" spans="1:41" ht="13" x14ac:dyDescent="0.3">
      <c r="A64" s="210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27"/>
      <c r="AH64" s="222"/>
      <c r="AI64" s="228"/>
      <c r="AK64" s="137"/>
      <c r="AL64" s="137"/>
      <c r="AM64" s="137"/>
      <c r="AN64" s="137"/>
      <c r="AO64" s="137"/>
    </row>
    <row r="65" spans="1:41" ht="10.5" x14ac:dyDescent="0.25">
      <c r="A65" s="233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2"/>
      <c r="AI65" s="228"/>
      <c r="AK65" s="137"/>
      <c r="AL65" s="137"/>
      <c r="AM65" s="137"/>
      <c r="AN65" s="137"/>
      <c r="AO65" s="137"/>
    </row>
    <row r="66" spans="1:41" ht="10.5" x14ac:dyDescent="0.25">
      <c r="A66" s="142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226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2"/>
      <c r="AI66" s="228"/>
    </row>
    <row r="67" spans="1:41" ht="10.5" x14ac:dyDescent="0.25">
      <c r="A67" s="142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226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8"/>
    </row>
    <row r="68" spans="1:41" ht="10.5" x14ac:dyDescent="0.25">
      <c r="A68" s="142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226"/>
      <c r="V68" s="227"/>
      <c r="W68" s="143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2"/>
      <c r="AI68" s="228"/>
    </row>
    <row r="69" spans="1:41" ht="10.5" x14ac:dyDescent="0.25">
      <c r="A69" s="142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226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46"/>
      <c r="AI69" s="228"/>
    </row>
    <row r="70" spans="1:41" ht="10.5" x14ac:dyDescent="0.25">
      <c r="A70" s="233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6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46"/>
      <c r="AI70" s="228"/>
    </row>
    <row r="71" spans="1:41" ht="10.5" x14ac:dyDescent="0.25">
      <c r="A71" s="233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46"/>
      <c r="AI71" s="228"/>
    </row>
    <row r="72" spans="1:41" ht="13" x14ac:dyDescent="0.3">
      <c r="A72" s="453" t="str">
        <f>Sprache!$A$174</f>
        <v>technical data</v>
      </c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5"/>
    </row>
    <row r="73" spans="1:41" ht="10.5" x14ac:dyDescent="0.25">
      <c r="A73" s="142" t="str">
        <f>Sprache!$A$179&amp;" ("&amp;Sprache!$A$166&amp;" "&amp;Sprache!$A$183&amp;"):"</f>
        <v>bar length RL/SRL (without end cap):</v>
      </c>
      <c r="B73" s="143"/>
      <c r="C73" s="143"/>
      <c r="D73" s="143"/>
      <c r="E73" s="143"/>
      <c r="F73" s="143"/>
      <c r="G73" s="143"/>
      <c r="H73" s="245" t="str">
        <f>Sprache!$A$180&amp;":"</f>
        <v>roller dimension:</v>
      </c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245" t="str">
        <f>Sprache!$A$181&amp;":"</f>
        <v>roller length:</v>
      </c>
      <c r="T73" s="143"/>
      <c r="U73" s="227"/>
      <c r="V73" s="227"/>
      <c r="W73" s="227"/>
      <c r="X73" s="227"/>
      <c r="Y73" s="227"/>
      <c r="Z73" s="245" t="str">
        <f>Sprache!$A$182&amp;":"</f>
        <v>guide dimension:</v>
      </c>
      <c r="AA73" s="227"/>
      <c r="AB73" s="227"/>
      <c r="AC73" s="227"/>
      <c r="AD73" s="222"/>
      <c r="AE73" s="222"/>
      <c r="AF73" s="222"/>
      <c r="AG73" s="227"/>
      <c r="AH73" s="227"/>
      <c r="AI73" s="228"/>
    </row>
    <row r="74" spans="1:41" ht="10.5" x14ac:dyDescent="0.25">
      <c r="A74" s="233" t="str">
        <f>Sprache!$A$172</f>
        <v>conventionally</v>
      </c>
      <c r="B74" s="227"/>
      <c r="C74" s="227"/>
      <c r="D74" s="227"/>
      <c r="E74" s="227"/>
      <c r="F74" s="222" t="s">
        <v>605</v>
      </c>
      <c r="G74" s="252" t="s">
        <v>607</v>
      </c>
      <c r="H74" s="231" t="str">
        <f>Sprache!$A$172&amp;" / "&amp;Sprache!$A$158</f>
        <v>conventionally / FIXED</v>
      </c>
      <c r="I74" s="227"/>
      <c r="J74" s="227"/>
      <c r="K74" s="227"/>
      <c r="L74" s="227"/>
      <c r="M74" s="227"/>
      <c r="N74" s="227"/>
      <c r="O74" s="227"/>
      <c r="P74" s="227"/>
      <c r="Q74" s="222" t="s">
        <v>608</v>
      </c>
      <c r="R74" s="252" t="s">
        <v>607</v>
      </c>
      <c r="S74" s="231" t="str">
        <f>Sprache!$A$172&amp;" + "&amp;Sprache!$A$168</f>
        <v>conventionally + Motor</v>
      </c>
      <c r="T74" s="227"/>
      <c r="U74" s="227"/>
      <c r="V74" s="137"/>
      <c r="W74" s="222"/>
      <c r="X74" s="222" t="s">
        <v>610</v>
      </c>
      <c r="Y74" s="252" t="s">
        <v>607</v>
      </c>
      <c r="Z74" s="231" t="str">
        <f>Sprache!$A$173&amp;" + bk ≤ 2.5m"</f>
        <v>conv. + bk ≤ 2.5m</v>
      </c>
      <c r="AA74" s="227"/>
      <c r="AB74" s="227"/>
      <c r="AC74" s="227"/>
      <c r="AD74" s="222">
        <v>30</v>
      </c>
      <c r="AE74" s="224" t="s">
        <v>607</v>
      </c>
      <c r="AF74" s="222"/>
      <c r="AG74" s="222"/>
      <c r="AH74" s="222"/>
      <c r="AI74" s="228"/>
      <c r="AJ74" s="137"/>
    </row>
    <row r="75" spans="1:41" ht="10.5" x14ac:dyDescent="0.25">
      <c r="A75" s="233" t="str">
        <f>Sprache!$A$173&amp;" "&amp;Sprache!$A$105&amp;" " &amp;Sprache!$A$150</f>
        <v>conv. with telescopic arm</v>
      </c>
      <c r="B75" s="227"/>
      <c r="C75" s="227"/>
      <c r="D75" s="227"/>
      <c r="E75" s="227"/>
      <c r="F75" s="222" t="s">
        <v>604</v>
      </c>
      <c r="G75" s="252" t="s">
        <v>607</v>
      </c>
      <c r="H75" s="241"/>
      <c r="I75" s="227"/>
      <c r="J75" s="227"/>
      <c r="K75" s="227"/>
      <c r="L75" s="227"/>
      <c r="M75" s="227"/>
      <c r="N75" s="227"/>
      <c r="O75" s="227"/>
      <c r="P75" s="227"/>
      <c r="Q75" s="227"/>
      <c r="R75" s="252"/>
      <c r="S75" s="231" t="str">
        <f>Sprache!$A$173&amp;" + "&amp;Sprache!$A$169</f>
        <v>conv. + gearbox</v>
      </c>
      <c r="T75" s="227"/>
      <c r="U75" s="227"/>
      <c r="V75" s="137"/>
      <c r="W75" s="222"/>
      <c r="X75" s="222" t="s">
        <v>682</v>
      </c>
      <c r="Y75" s="252" t="s">
        <v>607</v>
      </c>
      <c r="Z75" s="231" t="str">
        <f>Sprache!$A$173&amp;" + bk &gt; 2.5m"</f>
        <v>conv. + bk &gt; 2.5m</v>
      </c>
      <c r="AA75" s="227"/>
      <c r="AB75" s="227"/>
      <c r="AC75" s="227"/>
      <c r="AD75" s="227">
        <v>40</v>
      </c>
      <c r="AE75" s="224" t="s">
        <v>607</v>
      </c>
      <c r="AF75" s="227"/>
      <c r="AG75" s="222"/>
      <c r="AH75" s="222"/>
      <c r="AI75" s="228"/>
      <c r="AJ75" s="137"/>
    </row>
    <row r="76" spans="1:41" ht="10.5" x14ac:dyDescent="0.25">
      <c r="A76" s="233" t="str">
        <f>Sprache!$A$158</f>
        <v>FIXED</v>
      </c>
      <c r="B76" s="227"/>
      <c r="C76" s="227"/>
      <c r="D76" s="227"/>
      <c r="E76" s="227"/>
      <c r="F76" s="222" t="s">
        <v>603</v>
      </c>
      <c r="G76" s="252" t="s">
        <v>607</v>
      </c>
      <c r="H76" s="231"/>
      <c r="I76" s="227"/>
      <c r="J76" s="227"/>
      <c r="K76" s="227"/>
      <c r="L76" s="227"/>
      <c r="M76" s="227"/>
      <c r="N76" s="227"/>
      <c r="O76" s="227"/>
      <c r="P76" s="227"/>
      <c r="Q76" s="222"/>
      <c r="R76" s="252"/>
      <c r="S76" s="231" t="str">
        <f>Sprache!$A$158&amp;" + "&amp;Sprache!$A$168</f>
        <v>FIXED + Motor</v>
      </c>
      <c r="T76" s="227"/>
      <c r="U76" s="227"/>
      <c r="V76" s="137"/>
      <c r="W76" s="222"/>
      <c r="X76" s="222" t="s">
        <v>611</v>
      </c>
      <c r="Y76" s="252" t="s">
        <v>607</v>
      </c>
      <c r="Z76" s="231" t="str">
        <f>Sprache!$A$158</f>
        <v>FIXED</v>
      </c>
      <c r="AA76" s="227"/>
      <c r="AB76" s="227"/>
      <c r="AC76" s="227"/>
      <c r="AD76" s="222">
        <v>40</v>
      </c>
      <c r="AE76" s="224" t="s">
        <v>607</v>
      </c>
      <c r="AF76" s="222"/>
      <c r="AG76" s="222"/>
      <c r="AH76" s="222"/>
      <c r="AI76" s="228"/>
      <c r="AJ76" s="137"/>
    </row>
    <row r="77" spans="1:41" ht="10.5" x14ac:dyDescent="0.25">
      <c r="A77" s="234" t="str">
        <f>Sprache!$A$158&amp;" "&amp;Sprache!$A$105&amp;" " &amp;Sprache!$A$150</f>
        <v>FIXED with telescopic arm</v>
      </c>
      <c r="B77" s="235"/>
      <c r="C77" s="235"/>
      <c r="D77" s="235"/>
      <c r="E77" s="235"/>
      <c r="F77" s="240" t="s">
        <v>606</v>
      </c>
      <c r="G77" s="253" t="s">
        <v>607</v>
      </c>
      <c r="H77" s="239" t="str">
        <f>Sprache!$A$176&amp;" bk ("&amp;Sprache!$A$178&amp;" bk &gt; 3.5m + "&amp;Sprache!$A$177&amp;" &gt; 17kg)"</f>
        <v>huge bk (e.g. bk &gt; 3.5m + weight &gt; 17kg)</v>
      </c>
      <c r="I77" s="235"/>
      <c r="J77" s="235"/>
      <c r="K77" s="235"/>
      <c r="L77" s="235"/>
      <c r="M77" s="235"/>
      <c r="N77" s="235"/>
      <c r="O77" s="235"/>
      <c r="P77" s="235"/>
      <c r="Q77" s="247" t="s">
        <v>609</v>
      </c>
      <c r="R77" s="253" t="s">
        <v>607</v>
      </c>
      <c r="S77" s="239" t="str">
        <f>Sprache!$A$158&amp;" + "&amp;Sprache!$A$169</f>
        <v>FIXED + gearbox</v>
      </c>
      <c r="T77" s="235"/>
      <c r="U77" s="235"/>
      <c r="V77" s="138"/>
      <c r="W77" s="240"/>
      <c r="X77" s="240" t="s">
        <v>612</v>
      </c>
      <c r="Y77" s="253" t="s">
        <v>607</v>
      </c>
      <c r="Z77" s="239"/>
      <c r="AA77" s="235"/>
      <c r="AB77" s="235"/>
      <c r="AC77" s="235"/>
      <c r="AD77" s="247"/>
      <c r="AE77" s="247"/>
      <c r="AF77" s="247"/>
      <c r="AG77" s="240"/>
      <c r="AH77" s="240"/>
      <c r="AI77" s="236"/>
      <c r="AJ77" s="137"/>
      <c r="AK77" s="137"/>
      <c r="AL77" s="137"/>
      <c r="AM77" s="137"/>
    </row>
    <row r="78" spans="1:41" ht="10.5" x14ac:dyDescent="0.25">
      <c r="A78" s="243" t="str">
        <f>Titelblatt!$A$60</f>
        <v>Copyright by SSAG / gcp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 t="str">
        <f>Titelblatt!$L$60</f>
        <v>Intranet/Massaufnahmeformulare Schenker/MF_RL_P4000_P4001_P4002_P4004</v>
      </c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23"/>
      <c r="AG78" s="242"/>
      <c r="AI78" s="244" t="str">
        <f>Titelblatt!$BC$60</f>
        <v>30.10.2017/AX Ver. 3</v>
      </c>
      <c r="AK78" s="137"/>
      <c r="AL78" s="137"/>
      <c r="AM78" s="137"/>
    </row>
    <row r="79" spans="1:41" x14ac:dyDescent="0.2">
      <c r="AK79" s="137"/>
      <c r="AL79" s="137"/>
      <c r="AM79" s="137"/>
    </row>
    <row r="80" spans="1:41" ht="10.5" x14ac:dyDescent="0.25">
      <c r="AK80" s="137"/>
      <c r="AL80" s="222">
        <f>Titelblatt!BG62</f>
        <v>0</v>
      </c>
      <c r="AM80" s="137"/>
    </row>
    <row r="81" spans="37:39" x14ac:dyDescent="0.2">
      <c r="AK81" s="137"/>
      <c r="AL81" s="137"/>
      <c r="AM81" s="137"/>
    </row>
    <row r="82" spans="37:39" x14ac:dyDescent="0.2">
      <c r="AK82" s="137"/>
      <c r="AL82" s="137"/>
      <c r="AM82" s="137"/>
    </row>
    <row r="83" spans="37:39" ht="10.5" x14ac:dyDescent="0.25">
      <c r="AK83" s="222">
        <f>Titelblatt!BF65</f>
        <v>0</v>
      </c>
      <c r="AL83" s="137"/>
      <c r="AM83" s="137"/>
    </row>
    <row r="84" spans="37:39" x14ac:dyDescent="0.2">
      <c r="AK84" s="137"/>
      <c r="AL84" s="137"/>
      <c r="AM84" s="137"/>
    </row>
    <row r="85" spans="37:39" x14ac:dyDescent="0.2">
      <c r="AK85" s="137"/>
      <c r="AL85" s="137"/>
      <c r="AM85" s="137"/>
    </row>
    <row r="86" spans="37:39" x14ac:dyDescent="0.2">
      <c r="AK86" s="137"/>
      <c r="AL86" s="137"/>
      <c r="AM86" s="137"/>
    </row>
  </sheetData>
  <sheetProtection sheet="1" objects="1" scenarios="1"/>
  <mergeCells count="22">
    <mergeCell ref="A1:AI1"/>
    <mergeCell ref="AH2:AI2"/>
    <mergeCell ref="AH14:AI14"/>
    <mergeCell ref="AH12:AI12"/>
    <mergeCell ref="AH22:AI22"/>
    <mergeCell ref="Q3:U3"/>
    <mergeCell ref="W3:AA3"/>
    <mergeCell ref="AC3:AG3"/>
    <mergeCell ref="Q13:U13"/>
    <mergeCell ref="W13:AA13"/>
    <mergeCell ref="AC13:AG13"/>
    <mergeCell ref="A3:O3"/>
    <mergeCell ref="AN3:AO3"/>
    <mergeCell ref="AK3:AL3"/>
    <mergeCell ref="AK5:AL5"/>
    <mergeCell ref="AK8:AL8"/>
    <mergeCell ref="A72:AI72"/>
    <mergeCell ref="A41:I41"/>
    <mergeCell ref="J41:Q41"/>
    <mergeCell ref="R41:Y41"/>
    <mergeCell ref="A39:AI39"/>
    <mergeCell ref="AA41:AI41"/>
  </mergeCells>
  <phoneticPr fontId="0" type="noConversion"/>
  <printOptions horizontalCentered="1" verticalCentered="1"/>
  <pageMargins left="0.59055118110236227" right="0.59055118110236227" top="0.39370078740157483" bottom="0.39370078740157483" header="0.39370078740157483" footer="0.39370078740157483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autoPageBreaks="0" fitToPage="1"/>
  </sheetPr>
  <dimension ref="A1:BK71"/>
  <sheetViews>
    <sheetView showGridLines="0" showZeros="0" showOutlineSymbols="0" zoomScaleNormal="100" workbookViewId="0">
      <selection activeCell="V24" sqref="V24:AA24"/>
    </sheetView>
  </sheetViews>
  <sheetFormatPr baseColWidth="10" defaultColWidth="12" defaultRowHeight="12.5" x14ac:dyDescent="0.25"/>
  <cols>
    <col min="1" max="1" width="3.77734375" style="4" customWidth="1"/>
    <col min="2" max="21" width="1.77734375" style="4" customWidth="1"/>
    <col min="22" max="63" width="2.77734375" style="4" customWidth="1"/>
    <col min="64" max="64" width="12" style="4"/>
    <col min="65" max="66" width="10.77734375" style="4" customWidth="1"/>
    <col min="67" max="16384" width="12" style="4"/>
  </cols>
  <sheetData>
    <row r="1" spans="1:63" ht="18" customHeight="1" x14ac:dyDescent="0.25">
      <c r="A1" s="80"/>
      <c r="B1" s="81"/>
      <c r="C1" s="81"/>
      <c r="D1" s="81"/>
      <c r="E1" s="81"/>
      <c r="F1" s="81"/>
      <c r="G1" s="81"/>
      <c r="H1" s="81"/>
      <c r="I1" s="82"/>
      <c r="J1" s="82"/>
      <c r="K1" s="521" t="str">
        <f>Titelblatt!$K$2</f>
        <v>RL13 (4000) / RL37 (4001) / RL41 (4002) AR41 (4004)</v>
      </c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2"/>
      <c r="AF1" s="515" t="str">
        <f>Sprache!$A$25</f>
        <v>Sheet No.</v>
      </c>
      <c r="AG1" s="516"/>
      <c r="AH1" s="516"/>
      <c r="AI1" s="517"/>
      <c r="AJ1" s="510" t="str">
        <f>Sprache!$A$27</f>
        <v>No. of sheets</v>
      </c>
      <c r="AK1" s="511"/>
      <c r="AL1" s="511"/>
      <c r="AM1" s="512"/>
      <c r="AN1" s="83"/>
      <c r="AO1" s="464" t="str">
        <f>Titelblatt!$AL$1&amp;" "&amp;Titelblatt!$AX$1&amp;" "&amp;Titelblatt!$BB$1</f>
        <v>Order No. K T</v>
      </c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554"/>
      <c r="BF1" s="464" t="str">
        <f>Titelblatt!BG1</f>
        <v>Model</v>
      </c>
      <c r="BG1" s="465"/>
      <c r="BH1" s="465"/>
      <c r="BI1" s="465"/>
      <c r="BJ1" s="465"/>
      <c r="BK1" s="466"/>
    </row>
    <row r="2" spans="1:63" ht="22" customHeight="1" x14ac:dyDescent="0.25">
      <c r="A2" s="84"/>
      <c r="B2" s="85"/>
      <c r="C2" s="85"/>
      <c r="D2" s="85"/>
      <c r="E2" s="85"/>
      <c r="F2" s="85"/>
      <c r="G2" s="85"/>
      <c r="H2" s="85"/>
      <c r="I2" s="86"/>
      <c r="J2" s="86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4"/>
      <c r="AF2" s="518"/>
      <c r="AG2" s="519"/>
      <c r="AH2" s="519"/>
      <c r="AI2" s="520"/>
      <c r="AJ2" s="518"/>
      <c r="AK2" s="519"/>
      <c r="AL2" s="519"/>
      <c r="AM2" s="520"/>
      <c r="AN2" s="87"/>
      <c r="AO2" s="467">
        <f>Titelblatt!$AL$2</f>
        <v>0</v>
      </c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555"/>
      <c r="BF2" s="467">
        <f>Titelblatt!$BG$2</f>
        <v>0</v>
      </c>
      <c r="BG2" s="468"/>
      <c r="BH2" s="468"/>
      <c r="BI2" s="468"/>
      <c r="BJ2" s="468"/>
      <c r="BK2" s="469"/>
    </row>
    <row r="3" spans="1:63" ht="16" customHeight="1" x14ac:dyDescent="0.25">
      <c r="A3" s="84"/>
      <c r="B3" s="85"/>
      <c r="C3" s="85"/>
      <c r="D3" s="85"/>
      <c r="E3" s="85"/>
      <c r="F3" s="85"/>
      <c r="G3" s="85"/>
      <c r="H3" s="85"/>
      <c r="I3" s="88"/>
      <c r="J3" s="89"/>
      <c r="K3" s="513">
        <f>Titelblatt!$X$4</f>
        <v>0</v>
      </c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90"/>
      <c r="BH3" s="89"/>
      <c r="BI3" s="89"/>
      <c r="BJ3" s="89"/>
      <c r="BK3" s="91"/>
    </row>
    <row r="4" spans="1:63" ht="16.75" customHeight="1" x14ac:dyDescent="0.35">
      <c r="A4" s="92"/>
      <c r="B4" s="93" t="str">
        <f>Sprache!$A$77</f>
        <v>column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477"/>
      <c r="W4" s="478"/>
      <c r="X4" s="478"/>
      <c r="Y4" s="478"/>
      <c r="Z4" s="478"/>
      <c r="AA4" s="479"/>
      <c r="AB4" s="477"/>
      <c r="AC4" s="478"/>
      <c r="AD4" s="478"/>
      <c r="AE4" s="478"/>
      <c r="AF4" s="478"/>
      <c r="AG4" s="479"/>
      <c r="AH4" s="477"/>
      <c r="AI4" s="478"/>
      <c r="AJ4" s="478"/>
      <c r="AK4" s="478"/>
      <c r="AL4" s="478"/>
      <c r="AM4" s="479"/>
      <c r="AN4" s="477"/>
      <c r="AO4" s="478"/>
      <c r="AP4" s="478"/>
      <c r="AQ4" s="478"/>
      <c r="AR4" s="478"/>
      <c r="AS4" s="479"/>
      <c r="AT4" s="477"/>
      <c r="AU4" s="478"/>
      <c r="AV4" s="478"/>
      <c r="AW4" s="478"/>
      <c r="AX4" s="478"/>
      <c r="AY4" s="479"/>
      <c r="AZ4" s="477"/>
      <c r="BA4" s="478"/>
      <c r="BB4" s="478"/>
      <c r="BC4" s="478"/>
      <c r="BD4" s="478"/>
      <c r="BE4" s="479"/>
      <c r="BF4" s="477"/>
      <c r="BG4" s="478"/>
      <c r="BH4" s="478"/>
      <c r="BI4" s="478"/>
      <c r="BJ4" s="478"/>
      <c r="BK4" s="479"/>
    </row>
    <row r="5" spans="1:63" ht="16" customHeight="1" x14ac:dyDescent="0.35">
      <c r="A5" s="96"/>
      <c r="B5" s="97" t="str">
        <f>Sprache!$A$78</f>
        <v>Window No.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98"/>
      <c r="V5" s="481"/>
      <c r="W5" s="470"/>
      <c r="X5" s="470"/>
      <c r="Y5" s="470"/>
      <c r="Z5" s="470"/>
      <c r="AA5" s="471"/>
      <c r="AB5" s="481"/>
      <c r="AC5" s="470"/>
      <c r="AD5" s="470"/>
      <c r="AE5" s="470"/>
      <c r="AF5" s="470"/>
      <c r="AG5" s="471"/>
      <c r="AH5" s="481"/>
      <c r="AI5" s="470"/>
      <c r="AJ5" s="470"/>
      <c r="AK5" s="470"/>
      <c r="AL5" s="470"/>
      <c r="AM5" s="471"/>
      <c r="AN5" s="481"/>
      <c r="AO5" s="470"/>
      <c r="AP5" s="470"/>
      <c r="AQ5" s="470"/>
      <c r="AR5" s="470"/>
      <c r="AS5" s="471"/>
      <c r="AT5" s="481"/>
      <c r="AU5" s="470"/>
      <c r="AV5" s="470"/>
      <c r="AW5" s="470"/>
      <c r="AX5" s="470"/>
      <c r="AY5" s="471"/>
      <c r="AZ5" s="481"/>
      <c r="BA5" s="470"/>
      <c r="BB5" s="470"/>
      <c r="BC5" s="470"/>
      <c r="BD5" s="470"/>
      <c r="BE5" s="471"/>
      <c r="BF5" s="481"/>
      <c r="BG5" s="470"/>
      <c r="BH5" s="470"/>
      <c r="BI5" s="470"/>
      <c r="BJ5" s="470"/>
      <c r="BK5" s="471"/>
    </row>
    <row r="6" spans="1:63" ht="16" customHeight="1" x14ac:dyDescent="0.25">
      <c r="A6" s="9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98"/>
      <c r="V6" s="472"/>
      <c r="W6" s="473"/>
      <c r="X6" s="473"/>
      <c r="Y6" s="473"/>
      <c r="Z6" s="473"/>
      <c r="AA6" s="480"/>
      <c r="AB6" s="472"/>
      <c r="AC6" s="473"/>
      <c r="AD6" s="473"/>
      <c r="AE6" s="473"/>
      <c r="AF6" s="473"/>
      <c r="AG6" s="480"/>
      <c r="AH6" s="472"/>
      <c r="AI6" s="473"/>
      <c r="AJ6" s="473"/>
      <c r="AK6" s="473"/>
      <c r="AL6" s="473"/>
      <c r="AM6" s="480"/>
      <c r="AN6" s="472"/>
      <c r="AO6" s="473"/>
      <c r="AP6" s="473"/>
      <c r="AQ6" s="473"/>
      <c r="AR6" s="473"/>
      <c r="AS6" s="480"/>
      <c r="AT6" s="472"/>
      <c r="AU6" s="473"/>
      <c r="AV6" s="473"/>
      <c r="AW6" s="473"/>
      <c r="AX6" s="473"/>
      <c r="AY6" s="480"/>
      <c r="AZ6" s="472"/>
      <c r="BA6" s="473"/>
      <c r="BB6" s="473"/>
      <c r="BC6" s="473"/>
      <c r="BD6" s="473"/>
      <c r="BE6" s="480"/>
      <c r="BF6" s="472"/>
      <c r="BG6" s="473"/>
      <c r="BH6" s="473"/>
      <c r="BI6" s="473"/>
      <c r="BJ6" s="473"/>
      <c r="BK6" s="480"/>
    </row>
    <row r="7" spans="1:63" ht="16" customHeight="1" x14ac:dyDescent="0.25">
      <c r="A7" s="96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98"/>
      <c r="V7" s="472"/>
      <c r="W7" s="483"/>
      <c r="X7" s="473"/>
      <c r="Y7" s="473"/>
      <c r="Z7" s="473"/>
      <c r="AA7" s="482"/>
      <c r="AB7" s="472"/>
      <c r="AC7" s="483"/>
      <c r="AD7" s="473"/>
      <c r="AE7" s="473"/>
      <c r="AF7" s="473"/>
      <c r="AG7" s="482"/>
      <c r="AH7" s="472"/>
      <c r="AI7" s="483"/>
      <c r="AJ7" s="473"/>
      <c r="AK7" s="473"/>
      <c r="AL7" s="473"/>
      <c r="AM7" s="482"/>
      <c r="AN7" s="472"/>
      <c r="AO7" s="483"/>
      <c r="AP7" s="473"/>
      <c r="AQ7" s="473"/>
      <c r="AR7" s="473"/>
      <c r="AS7" s="482"/>
      <c r="AT7" s="472"/>
      <c r="AU7" s="483"/>
      <c r="AV7" s="473"/>
      <c r="AW7" s="473"/>
      <c r="AX7" s="473"/>
      <c r="AY7" s="482"/>
      <c r="AZ7" s="472"/>
      <c r="BA7" s="483"/>
      <c r="BB7" s="473"/>
      <c r="BC7" s="473"/>
      <c r="BD7" s="473"/>
      <c r="BE7" s="482"/>
      <c r="BF7" s="472"/>
      <c r="BG7" s="483"/>
      <c r="BH7" s="473"/>
      <c r="BI7" s="473"/>
      <c r="BJ7" s="473"/>
      <c r="BK7" s="482"/>
    </row>
    <row r="8" spans="1:63" ht="16" customHeight="1" x14ac:dyDescent="0.25">
      <c r="A8" s="96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98"/>
      <c r="V8" s="472"/>
      <c r="W8" s="483"/>
      <c r="X8" s="473"/>
      <c r="Y8" s="473"/>
      <c r="Z8" s="473"/>
      <c r="AA8" s="482"/>
      <c r="AB8" s="472"/>
      <c r="AC8" s="483"/>
      <c r="AD8" s="473"/>
      <c r="AE8" s="473"/>
      <c r="AF8" s="473"/>
      <c r="AG8" s="482"/>
      <c r="AH8" s="472"/>
      <c r="AI8" s="483"/>
      <c r="AJ8" s="473"/>
      <c r="AK8" s="473"/>
      <c r="AL8" s="473"/>
      <c r="AM8" s="482"/>
      <c r="AN8" s="472"/>
      <c r="AO8" s="483"/>
      <c r="AP8" s="473"/>
      <c r="AQ8" s="473"/>
      <c r="AR8" s="473"/>
      <c r="AS8" s="482"/>
      <c r="AT8" s="472"/>
      <c r="AU8" s="483"/>
      <c r="AV8" s="473"/>
      <c r="AW8" s="473"/>
      <c r="AX8" s="473"/>
      <c r="AY8" s="482"/>
      <c r="AZ8" s="472"/>
      <c r="BA8" s="483"/>
      <c r="BB8" s="473"/>
      <c r="BC8" s="473"/>
      <c r="BD8" s="473"/>
      <c r="BE8" s="482"/>
      <c r="BF8" s="472"/>
      <c r="BG8" s="483"/>
      <c r="BH8" s="473"/>
      <c r="BI8" s="473"/>
      <c r="BJ8" s="473"/>
      <c r="BK8" s="482"/>
    </row>
    <row r="9" spans="1:63" ht="16" customHeight="1" x14ac:dyDescent="0.25">
      <c r="A9" s="9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98"/>
      <c r="V9" s="472"/>
      <c r="W9" s="473"/>
      <c r="X9" s="473"/>
      <c r="Y9" s="473"/>
      <c r="Z9" s="473"/>
      <c r="AA9" s="480"/>
      <c r="AB9" s="472"/>
      <c r="AC9" s="473"/>
      <c r="AD9" s="473"/>
      <c r="AE9" s="473"/>
      <c r="AF9" s="473"/>
      <c r="AG9" s="480"/>
      <c r="AH9" s="472"/>
      <c r="AI9" s="473"/>
      <c r="AJ9" s="473"/>
      <c r="AK9" s="473"/>
      <c r="AL9" s="473"/>
      <c r="AM9" s="480"/>
      <c r="AN9" s="472"/>
      <c r="AO9" s="473"/>
      <c r="AP9" s="473"/>
      <c r="AQ9" s="473"/>
      <c r="AR9" s="473"/>
      <c r="AS9" s="480"/>
      <c r="AT9" s="472"/>
      <c r="AU9" s="473"/>
      <c r="AV9" s="473"/>
      <c r="AW9" s="473"/>
      <c r="AX9" s="473"/>
      <c r="AY9" s="480"/>
      <c r="AZ9" s="472"/>
      <c r="BA9" s="473"/>
      <c r="BB9" s="473"/>
      <c r="BC9" s="473"/>
      <c r="BD9" s="473"/>
      <c r="BE9" s="480"/>
      <c r="BF9" s="472"/>
      <c r="BG9" s="473"/>
      <c r="BH9" s="473"/>
      <c r="BI9" s="473"/>
      <c r="BJ9" s="473"/>
      <c r="BK9" s="480"/>
    </row>
    <row r="10" spans="1:63" ht="16" customHeight="1" x14ac:dyDescent="0.25">
      <c r="A10" s="9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8"/>
      <c r="V10" s="509"/>
      <c r="W10" s="499"/>
      <c r="X10" s="499"/>
      <c r="Y10" s="499"/>
      <c r="Z10" s="499"/>
      <c r="AA10" s="500"/>
      <c r="AB10" s="509"/>
      <c r="AC10" s="499"/>
      <c r="AD10" s="499"/>
      <c r="AE10" s="499"/>
      <c r="AF10" s="499"/>
      <c r="AG10" s="500"/>
      <c r="AH10" s="509"/>
      <c r="AI10" s="499"/>
      <c r="AJ10" s="499"/>
      <c r="AK10" s="499"/>
      <c r="AL10" s="499"/>
      <c r="AM10" s="500"/>
      <c r="AN10" s="509"/>
      <c r="AO10" s="499"/>
      <c r="AP10" s="499"/>
      <c r="AQ10" s="499"/>
      <c r="AR10" s="499"/>
      <c r="AS10" s="500"/>
      <c r="AT10" s="509"/>
      <c r="AU10" s="499"/>
      <c r="AV10" s="499"/>
      <c r="AW10" s="499"/>
      <c r="AX10" s="499"/>
      <c r="AY10" s="500"/>
      <c r="AZ10" s="509"/>
      <c r="BA10" s="499"/>
      <c r="BB10" s="499"/>
      <c r="BC10" s="499"/>
      <c r="BD10" s="499"/>
      <c r="BE10" s="500"/>
      <c r="BF10" s="509"/>
      <c r="BG10" s="499"/>
      <c r="BH10" s="499"/>
      <c r="BI10" s="499"/>
      <c r="BJ10" s="499"/>
      <c r="BK10" s="500"/>
    </row>
    <row r="11" spans="1:63" ht="16" customHeight="1" x14ac:dyDescent="0.3">
      <c r="A11" s="92"/>
      <c r="B11" s="157" t="str">
        <f>Sprache!$A$79</f>
        <v>Number of blinds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9"/>
      <c r="V11" s="477"/>
      <c r="W11" s="478"/>
      <c r="X11" s="478"/>
      <c r="Y11" s="478"/>
      <c r="Z11" s="478"/>
      <c r="AA11" s="479"/>
      <c r="AB11" s="477"/>
      <c r="AC11" s="478"/>
      <c r="AD11" s="478"/>
      <c r="AE11" s="478"/>
      <c r="AF11" s="478"/>
      <c r="AG11" s="479"/>
      <c r="AH11" s="477"/>
      <c r="AI11" s="478"/>
      <c r="AJ11" s="478"/>
      <c r="AK11" s="478"/>
      <c r="AL11" s="478"/>
      <c r="AM11" s="479"/>
      <c r="AN11" s="477"/>
      <c r="AO11" s="478"/>
      <c r="AP11" s="478"/>
      <c r="AQ11" s="478"/>
      <c r="AR11" s="478"/>
      <c r="AS11" s="479"/>
      <c r="AT11" s="477"/>
      <c r="AU11" s="478"/>
      <c r="AV11" s="478"/>
      <c r="AW11" s="478"/>
      <c r="AX11" s="478"/>
      <c r="AY11" s="479"/>
      <c r="AZ11" s="477"/>
      <c r="BA11" s="478"/>
      <c r="BB11" s="478"/>
      <c r="BC11" s="478"/>
      <c r="BD11" s="478"/>
      <c r="BE11" s="479"/>
      <c r="BF11" s="477"/>
      <c r="BG11" s="478"/>
      <c r="BH11" s="478"/>
      <c r="BI11" s="478"/>
      <c r="BJ11" s="478"/>
      <c r="BK11" s="479"/>
    </row>
    <row r="12" spans="1:63" ht="16" customHeight="1" x14ac:dyDescent="0.25">
      <c r="A12" s="547" t="str">
        <f>Sprache!$A$52</f>
        <v>fall protection</v>
      </c>
      <c r="B12" s="160" t="s">
        <v>52</v>
      </c>
      <c r="C12" s="132"/>
      <c r="D12" s="161" t="s">
        <v>71</v>
      </c>
      <c r="E12" s="161" t="str">
        <f>Sprache!$A$81</f>
        <v>width of installation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62"/>
      <c r="V12" s="490"/>
      <c r="W12" s="491"/>
      <c r="X12" s="491"/>
      <c r="Y12" s="491"/>
      <c r="Z12" s="491"/>
      <c r="AA12" s="492"/>
      <c r="AB12" s="490"/>
      <c r="AC12" s="491"/>
      <c r="AD12" s="491"/>
      <c r="AE12" s="491"/>
      <c r="AF12" s="491"/>
      <c r="AG12" s="492"/>
      <c r="AH12" s="490"/>
      <c r="AI12" s="491"/>
      <c r="AJ12" s="491"/>
      <c r="AK12" s="491"/>
      <c r="AL12" s="491"/>
      <c r="AM12" s="492"/>
      <c r="AN12" s="490"/>
      <c r="AO12" s="491"/>
      <c r="AP12" s="491"/>
      <c r="AQ12" s="491"/>
      <c r="AR12" s="491"/>
      <c r="AS12" s="492"/>
      <c r="AT12" s="490"/>
      <c r="AU12" s="491"/>
      <c r="AV12" s="491"/>
      <c r="AW12" s="491"/>
      <c r="AX12" s="491"/>
      <c r="AY12" s="492"/>
      <c r="AZ12" s="490"/>
      <c r="BA12" s="491"/>
      <c r="BB12" s="491"/>
      <c r="BC12" s="491"/>
      <c r="BD12" s="491"/>
      <c r="BE12" s="492"/>
      <c r="BF12" s="490"/>
      <c r="BG12" s="491"/>
      <c r="BH12" s="491"/>
      <c r="BI12" s="491"/>
      <c r="BJ12" s="491"/>
      <c r="BK12" s="492"/>
    </row>
    <row r="13" spans="1:63" ht="16" customHeight="1" x14ac:dyDescent="0.25">
      <c r="A13" s="548"/>
      <c r="B13" s="163" t="s">
        <v>68</v>
      </c>
      <c r="C13" s="164"/>
      <c r="D13" s="165" t="s">
        <v>71</v>
      </c>
      <c r="E13" s="165" t="str">
        <f>Sprache!$A$85</f>
        <v>height of opening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274"/>
      <c r="R13" s="164"/>
      <c r="S13" s="164"/>
      <c r="T13" s="164"/>
      <c r="U13" s="166"/>
      <c r="V13" s="484"/>
      <c r="W13" s="485"/>
      <c r="X13" s="485"/>
      <c r="Y13" s="485"/>
      <c r="Z13" s="485"/>
      <c r="AA13" s="486"/>
      <c r="AB13" s="484"/>
      <c r="AC13" s="485"/>
      <c r="AD13" s="485"/>
      <c r="AE13" s="485"/>
      <c r="AF13" s="485"/>
      <c r="AG13" s="486"/>
      <c r="AH13" s="484"/>
      <c r="AI13" s="485"/>
      <c r="AJ13" s="485"/>
      <c r="AK13" s="485"/>
      <c r="AL13" s="485"/>
      <c r="AM13" s="486"/>
      <c r="AN13" s="484"/>
      <c r="AO13" s="485"/>
      <c r="AP13" s="485"/>
      <c r="AQ13" s="485"/>
      <c r="AR13" s="485"/>
      <c r="AS13" s="486"/>
      <c r="AT13" s="484"/>
      <c r="AU13" s="485"/>
      <c r="AV13" s="485"/>
      <c r="AW13" s="485"/>
      <c r="AX13" s="485"/>
      <c r="AY13" s="486"/>
      <c r="AZ13" s="484"/>
      <c r="BA13" s="485"/>
      <c r="BB13" s="485"/>
      <c r="BC13" s="485"/>
      <c r="BD13" s="485"/>
      <c r="BE13" s="486"/>
      <c r="BF13" s="484"/>
      <c r="BG13" s="485"/>
      <c r="BH13" s="485"/>
      <c r="BI13" s="485"/>
      <c r="BJ13" s="485"/>
      <c r="BK13" s="486"/>
    </row>
    <row r="14" spans="1:63" ht="16" customHeight="1" x14ac:dyDescent="0.25">
      <c r="A14" s="548"/>
      <c r="B14" s="163" t="s">
        <v>203</v>
      </c>
      <c r="C14" s="164"/>
      <c r="D14" s="165" t="s">
        <v>71</v>
      </c>
      <c r="E14" s="165" t="str">
        <f>"Mass "&amp;" ("&amp;Sprache!$A$172&amp;")"</f>
        <v>Mass  (conventionally)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274"/>
      <c r="R14" s="164"/>
      <c r="S14" s="164"/>
      <c r="T14" s="164"/>
      <c r="U14" s="185"/>
      <c r="V14" s="484"/>
      <c r="W14" s="485"/>
      <c r="X14" s="485"/>
      <c r="Y14" s="485"/>
      <c r="Z14" s="485"/>
      <c r="AA14" s="486"/>
      <c r="AB14" s="484"/>
      <c r="AC14" s="485"/>
      <c r="AD14" s="485"/>
      <c r="AE14" s="485"/>
      <c r="AF14" s="485"/>
      <c r="AG14" s="486"/>
      <c r="AH14" s="484"/>
      <c r="AI14" s="485"/>
      <c r="AJ14" s="485"/>
      <c r="AK14" s="485"/>
      <c r="AL14" s="485"/>
      <c r="AM14" s="486"/>
      <c r="AN14" s="484"/>
      <c r="AO14" s="485"/>
      <c r="AP14" s="485"/>
      <c r="AQ14" s="485"/>
      <c r="AR14" s="485"/>
      <c r="AS14" s="486"/>
      <c r="AT14" s="484"/>
      <c r="AU14" s="485"/>
      <c r="AV14" s="485"/>
      <c r="AW14" s="485"/>
      <c r="AX14" s="485"/>
      <c r="AY14" s="486"/>
      <c r="AZ14" s="484"/>
      <c r="BA14" s="485"/>
      <c r="BB14" s="485"/>
      <c r="BC14" s="485"/>
      <c r="BD14" s="485"/>
      <c r="BE14" s="486"/>
      <c r="BF14" s="484"/>
      <c r="BG14" s="485"/>
      <c r="BH14" s="485"/>
      <c r="BI14" s="485"/>
      <c r="BJ14" s="485"/>
      <c r="BK14" s="486"/>
    </row>
    <row r="15" spans="1:63" ht="16" customHeight="1" x14ac:dyDescent="0.25">
      <c r="A15" s="548"/>
      <c r="B15" s="163" t="s">
        <v>687</v>
      </c>
      <c r="C15" s="164"/>
      <c r="D15" s="165" t="s">
        <v>71</v>
      </c>
      <c r="E15" s="165" t="str">
        <f>"ok "&amp;Sprache!$A$85&amp;" - "&amp;Sprache!$A$187&amp;" ("&amp;Sprache!$A$158&amp;")"</f>
        <v>ok height of opening - tubular axle (FIXED)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274"/>
      <c r="R15" s="164"/>
      <c r="S15" s="164"/>
      <c r="T15" s="164"/>
      <c r="U15" s="185"/>
      <c r="V15" s="484"/>
      <c r="W15" s="485"/>
      <c r="X15" s="485"/>
      <c r="Y15" s="485"/>
      <c r="Z15" s="485"/>
      <c r="AA15" s="486"/>
      <c r="AB15" s="484"/>
      <c r="AC15" s="485"/>
      <c r="AD15" s="485"/>
      <c r="AE15" s="485"/>
      <c r="AF15" s="485"/>
      <c r="AG15" s="486"/>
      <c r="AH15" s="484"/>
      <c r="AI15" s="485"/>
      <c r="AJ15" s="485"/>
      <c r="AK15" s="485"/>
      <c r="AL15" s="485"/>
      <c r="AM15" s="486"/>
      <c r="AN15" s="484"/>
      <c r="AO15" s="485"/>
      <c r="AP15" s="485"/>
      <c r="AQ15" s="485"/>
      <c r="AR15" s="485"/>
      <c r="AS15" s="486"/>
      <c r="AT15" s="484"/>
      <c r="AU15" s="485"/>
      <c r="AV15" s="485"/>
      <c r="AW15" s="485"/>
      <c r="AX15" s="485"/>
      <c r="AY15" s="486"/>
      <c r="AZ15" s="484"/>
      <c r="BA15" s="485"/>
      <c r="BB15" s="485"/>
      <c r="BC15" s="485"/>
      <c r="BD15" s="485"/>
      <c r="BE15" s="486"/>
      <c r="BF15" s="484"/>
      <c r="BG15" s="485"/>
      <c r="BH15" s="485"/>
      <c r="BI15" s="485"/>
      <c r="BJ15" s="485"/>
      <c r="BK15" s="486"/>
    </row>
    <row r="16" spans="1:63" ht="16" customHeight="1" x14ac:dyDescent="0.25">
      <c r="A16" s="548"/>
      <c r="B16" s="163" t="str">
        <f>Sprache!$A$127&amp;" ("&amp;Sprache!$A$172&amp;")"</f>
        <v>Bearing fixation (conventionally)</v>
      </c>
      <c r="C16" s="164"/>
      <c r="D16" s="165"/>
      <c r="E16" s="165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202"/>
      <c r="R16" s="164"/>
      <c r="S16" s="164"/>
      <c r="T16" s="164"/>
      <c r="U16" s="185" t="s">
        <v>204</v>
      </c>
      <c r="V16" s="484"/>
      <c r="W16" s="485"/>
      <c r="X16" s="485"/>
      <c r="Y16" s="485"/>
      <c r="Z16" s="485"/>
      <c r="AA16" s="486"/>
      <c r="AB16" s="484"/>
      <c r="AC16" s="485"/>
      <c r="AD16" s="485"/>
      <c r="AE16" s="485"/>
      <c r="AF16" s="485"/>
      <c r="AG16" s="486"/>
      <c r="AH16" s="484"/>
      <c r="AI16" s="485"/>
      <c r="AJ16" s="485"/>
      <c r="AK16" s="485"/>
      <c r="AL16" s="485"/>
      <c r="AM16" s="486"/>
      <c r="AN16" s="484"/>
      <c r="AO16" s="485"/>
      <c r="AP16" s="485"/>
      <c r="AQ16" s="485"/>
      <c r="AR16" s="485"/>
      <c r="AS16" s="486"/>
      <c r="AT16" s="484"/>
      <c r="AU16" s="485"/>
      <c r="AV16" s="485"/>
      <c r="AW16" s="485"/>
      <c r="AX16" s="485"/>
      <c r="AY16" s="486"/>
      <c r="AZ16" s="484"/>
      <c r="BA16" s="485"/>
      <c r="BB16" s="485"/>
      <c r="BC16" s="485"/>
      <c r="BD16" s="485"/>
      <c r="BE16" s="486"/>
      <c r="BF16" s="484"/>
      <c r="BG16" s="485"/>
      <c r="BH16" s="485"/>
      <c r="BI16" s="485"/>
      <c r="BJ16" s="485"/>
      <c r="BK16" s="486"/>
    </row>
    <row r="17" spans="1:63" ht="16" customHeight="1" x14ac:dyDescent="0.25">
      <c r="A17" s="548"/>
      <c r="B17" s="177" t="str">
        <f>Sprache!$A$139&amp;" "&amp;Sprache!$A$117</f>
        <v>roller bearing on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01"/>
      <c r="Q17" s="183"/>
      <c r="R17" s="178"/>
      <c r="S17" s="183"/>
      <c r="T17" s="102"/>
      <c r="U17" s="185" t="s">
        <v>717</v>
      </c>
      <c r="V17" s="484"/>
      <c r="W17" s="485"/>
      <c r="X17" s="485"/>
      <c r="Y17" s="485"/>
      <c r="Z17" s="485"/>
      <c r="AA17" s="486"/>
      <c r="AB17" s="484"/>
      <c r="AC17" s="485"/>
      <c r="AD17" s="485"/>
      <c r="AE17" s="485"/>
      <c r="AF17" s="485"/>
      <c r="AG17" s="486"/>
      <c r="AH17" s="484"/>
      <c r="AI17" s="485"/>
      <c r="AJ17" s="485"/>
      <c r="AK17" s="485"/>
      <c r="AL17" s="485"/>
      <c r="AM17" s="486"/>
      <c r="AN17" s="484"/>
      <c r="AO17" s="485"/>
      <c r="AP17" s="485"/>
      <c r="AQ17" s="485"/>
      <c r="AR17" s="485"/>
      <c r="AS17" s="486"/>
      <c r="AT17" s="484"/>
      <c r="AU17" s="485"/>
      <c r="AV17" s="485"/>
      <c r="AW17" s="485"/>
      <c r="AX17" s="485"/>
      <c r="AY17" s="486"/>
      <c r="AZ17" s="484"/>
      <c r="BA17" s="485"/>
      <c r="BB17" s="485"/>
      <c r="BC17" s="485"/>
      <c r="BD17" s="485"/>
      <c r="BE17" s="486"/>
      <c r="BF17" s="484"/>
      <c r="BG17" s="485"/>
      <c r="BH17" s="485"/>
      <c r="BI17" s="485"/>
      <c r="BJ17" s="485"/>
      <c r="BK17" s="486"/>
    </row>
    <row r="18" spans="1:63" ht="16" customHeight="1" x14ac:dyDescent="0.25">
      <c r="A18" s="548"/>
      <c r="B18" s="17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182"/>
      <c r="R18" s="99"/>
      <c r="S18" s="182"/>
      <c r="T18" s="102"/>
      <c r="U18" s="185" t="s">
        <v>718</v>
      </c>
      <c r="V18" s="484"/>
      <c r="W18" s="485"/>
      <c r="X18" s="485"/>
      <c r="Y18" s="485"/>
      <c r="Z18" s="485"/>
      <c r="AA18" s="486"/>
      <c r="AB18" s="484"/>
      <c r="AC18" s="485"/>
      <c r="AD18" s="485"/>
      <c r="AE18" s="485"/>
      <c r="AF18" s="485"/>
      <c r="AG18" s="486"/>
      <c r="AH18" s="484"/>
      <c r="AI18" s="485"/>
      <c r="AJ18" s="485"/>
      <c r="AK18" s="485"/>
      <c r="AL18" s="485"/>
      <c r="AM18" s="486"/>
      <c r="AN18" s="484"/>
      <c r="AO18" s="485"/>
      <c r="AP18" s="485"/>
      <c r="AQ18" s="485"/>
      <c r="AR18" s="485"/>
      <c r="AS18" s="486"/>
      <c r="AT18" s="484"/>
      <c r="AU18" s="485"/>
      <c r="AV18" s="485"/>
      <c r="AW18" s="485"/>
      <c r="AX18" s="485"/>
      <c r="AY18" s="486"/>
      <c r="AZ18" s="484"/>
      <c r="BA18" s="485"/>
      <c r="BB18" s="485"/>
      <c r="BC18" s="485"/>
      <c r="BD18" s="485"/>
      <c r="BE18" s="486"/>
      <c r="BF18" s="484"/>
      <c r="BG18" s="485"/>
      <c r="BH18" s="485"/>
      <c r="BI18" s="485"/>
      <c r="BJ18" s="485"/>
      <c r="BK18" s="486"/>
    </row>
    <row r="19" spans="1:63" ht="16" customHeight="1" x14ac:dyDescent="0.25">
      <c r="A19" s="548"/>
      <c r="B19" s="163" t="str">
        <f>Sprache!$A$196&amp;" "&amp;Sprache!$A$117&amp;" (bk&gt;2500)"&amp;" *)"</f>
        <v>0 on (bk&gt;2500) *)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02"/>
      <c r="Q19" s="206"/>
      <c r="R19" s="164"/>
      <c r="S19" s="206"/>
      <c r="T19" s="102"/>
      <c r="U19" s="166"/>
      <c r="V19" s="484"/>
      <c r="W19" s="485"/>
      <c r="X19" s="485"/>
      <c r="Y19" s="485"/>
      <c r="Z19" s="485"/>
      <c r="AA19" s="486"/>
      <c r="AB19" s="484"/>
      <c r="AC19" s="485"/>
      <c r="AD19" s="485"/>
      <c r="AE19" s="485"/>
      <c r="AF19" s="485"/>
      <c r="AG19" s="486"/>
      <c r="AH19" s="484"/>
      <c r="AI19" s="485"/>
      <c r="AJ19" s="485"/>
      <c r="AK19" s="485"/>
      <c r="AL19" s="485"/>
      <c r="AM19" s="486"/>
      <c r="AN19" s="484"/>
      <c r="AO19" s="485"/>
      <c r="AP19" s="485"/>
      <c r="AQ19" s="485"/>
      <c r="AR19" s="485"/>
      <c r="AS19" s="486"/>
      <c r="AT19" s="484"/>
      <c r="AU19" s="485"/>
      <c r="AV19" s="485"/>
      <c r="AW19" s="485"/>
      <c r="AX19" s="485"/>
      <c r="AY19" s="486"/>
      <c r="AZ19" s="484"/>
      <c r="BA19" s="485"/>
      <c r="BB19" s="485"/>
      <c r="BC19" s="485"/>
      <c r="BD19" s="485"/>
      <c r="BE19" s="486"/>
      <c r="BF19" s="484"/>
      <c r="BG19" s="485"/>
      <c r="BH19" s="485"/>
      <c r="BI19" s="485"/>
      <c r="BJ19" s="485"/>
      <c r="BK19" s="486"/>
    </row>
    <row r="20" spans="1:63" ht="16" customHeight="1" x14ac:dyDescent="0.25">
      <c r="A20" s="548"/>
      <c r="B20" s="163" t="str">
        <f>Sprache!$A$90</f>
        <v>Coupling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02"/>
      <c r="U20" s="185" t="s">
        <v>513</v>
      </c>
      <c r="V20" s="484"/>
      <c r="W20" s="485"/>
      <c r="X20" s="485"/>
      <c r="Y20" s="485"/>
      <c r="Z20" s="485"/>
      <c r="AA20" s="486"/>
      <c r="AB20" s="484"/>
      <c r="AC20" s="485"/>
      <c r="AD20" s="485"/>
      <c r="AE20" s="485"/>
      <c r="AF20" s="485"/>
      <c r="AG20" s="486"/>
      <c r="AH20" s="484"/>
      <c r="AI20" s="485"/>
      <c r="AJ20" s="485"/>
      <c r="AK20" s="485"/>
      <c r="AL20" s="485"/>
      <c r="AM20" s="486"/>
      <c r="AN20" s="484"/>
      <c r="AO20" s="485"/>
      <c r="AP20" s="485"/>
      <c r="AQ20" s="485"/>
      <c r="AR20" s="485"/>
      <c r="AS20" s="486"/>
      <c r="AT20" s="484"/>
      <c r="AU20" s="485"/>
      <c r="AV20" s="485"/>
      <c r="AW20" s="485"/>
      <c r="AX20" s="485"/>
      <c r="AY20" s="486"/>
      <c r="AZ20" s="484"/>
      <c r="BA20" s="485"/>
      <c r="BB20" s="485"/>
      <c r="BC20" s="485"/>
      <c r="BD20" s="485"/>
      <c r="BE20" s="486"/>
      <c r="BF20" s="484"/>
      <c r="BG20" s="485"/>
      <c r="BH20" s="485"/>
      <c r="BI20" s="485"/>
      <c r="BJ20" s="485"/>
      <c r="BK20" s="486"/>
    </row>
    <row r="21" spans="1:63" ht="16" customHeight="1" x14ac:dyDescent="0.25">
      <c r="A21" s="549"/>
      <c r="B21" s="204" t="s">
        <v>78</v>
      </c>
      <c r="C21" s="172"/>
      <c r="D21" s="176" t="s">
        <v>71</v>
      </c>
      <c r="E21" s="176" t="str">
        <f>Sprache!$A$83</f>
        <v>hk guide - hk guide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286"/>
      <c r="V21" s="539"/>
      <c r="W21" s="540"/>
      <c r="X21" s="541"/>
      <c r="Y21" s="533"/>
      <c r="Z21" s="534"/>
      <c r="AA21" s="534"/>
      <c r="AB21" s="485"/>
      <c r="AC21" s="485"/>
      <c r="AD21" s="486"/>
      <c r="AE21" s="484"/>
      <c r="AF21" s="485"/>
      <c r="AG21" s="485"/>
      <c r="AH21" s="485"/>
      <c r="AI21" s="485"/>
      <c r="AJ21" s="486"/>
      <c r="AK21" s="484"/>
      <c r="AL21" s="485"/>
      <c r="AM21" s="485"/>
      <c r="AN21" s="485"/>
      <c r="AO21" s="485"/>
      <c r="AP21" s="486"/>
      <c r="AQ21" s="484"/>
      <c r="AR21" s="485"/>
      <c r="AS21" s="485"/>
      <c r="AT21" s="485"/>
      <c r="AU21" s="485"/>
      <c r="AV21" s="486"/>
      <c r="AW21" s="484"/>
      <c r="AX21" s="485"/>
      <c r="AY21" s="485"/>
      <c r="AZ21" s="485"/>
      <c r="BA21" s="485"/>
      <c r="BB21" s="486"/>
      <c r="BC21" s="484"/>
      <c r="BD21" s="485"/>
      <c r="BE21" s="485"/>
      <c r="BF21" s="485"/>
      <c r="BG21" s="485"/>
      <c r="BH21" s="486"/>
      <c r="BI21" s="542"/>
      <c r="BJ21" s="543"/>
      <c r="BK21" s="544"/>
    </row>
    <row r="22" spans="1:63" ht="16" customHeight="1" x14ac:dyDescent="0.25">
      <c r="A22" s="548" t="str">
        <f>Sprache!$A$86</f>
        <v xml:space="preserve">(motor) drive </v>
      </c>
      <c r="B22" s="160" t="str">
        <f>Sprache!$A$88</f>
        <v>type of drive/gearbox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287"/>
      <c r="S22" s="287"/>
      <c r="T22" s="170"/>
      <c r="U22" s="171" t="s">
        <v>777</v>
      </c>
      <c r="V22" s="490"/>
      <c r="W22" s="491"/>
      <c r="X22" s="491"/>
      <c r="Y22" s="491"/>
      <c r="Z22" s="491"/>
      <c r="AA22" s="492"/>
      <c r="AB22" s="490"/>
      <c r="AC22" s="491"/>
      <c r="AD22" s="491"/>
      <c r="AE22" s="491"/>
      <c r="AF22" s="491"/>
      <c r="AG22" s="492"/>
      <c r="AH22" s="490"/>
      <c r="AI22" s="491"/>
      <c r="AJ22" s="491"/>
      <c r="AK22" s="491"/>
      <c r="AL22" s="491"/>
      <c r="AM22" s="492"/>
      <c r="AN22" s="490"/>
      <c r="AO22" s="491"/>
      <c r="AP22" s="491"/>
      <c r="AQ22" s="491"/>
      <c r="AR22" s="491"/>
      <c r="AS22" s="492"/>
      <c r="AT22" s="490"/>
      <c r="AU22" s="491"/>
      <c r="AV22" s="491"/>
      <c r="AW22" s="491"/>
      <c r="AX22" s="491"/>
      <c r="AY22" s="492"/>
      <c r="AZ22" s="490"/>
      <c r="BA22" s="491"/>
      <c r="BB22" s="491"/>
      <c r="BC22" s="491"/>
      <c r="BD22" s="491"/>
      <c r="BE22" s="492"/>
      <c r="BF22" s="490"/>
      <c r="BG22" s="491"/>
      <c r="BH22" s="491"/>
      <c r="BI22" s="491"/>
      <c r="BJ22" s="491"/>
      <c r="BK22" s="492"/>
    </row>
    <row r="23" spans="1:63" ht="12" customHeight="1" x14ac:dyDescent="0.25">
      <c r="A23" s="548"/>
      <c r="B23" s="474" t="str">
        <f>"G= "&amp;Sprache!$A$169&amp;"; GZ= "&amp;Sprache!$A$184&amp;"; M= "&amp;Sprache!$A$168&amp;"; MF= "&amp;Sprache!$A$89&amp;"; O= "&amp;Sprache!$A$170&amp;"; F= "&amp;Sprache!$A$190</f>
        <v>G= gearbox; GZ= belt drive; M= Motor; MF= Motor radio-controlled; O= without gear; F= spring handling</v>
      </c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  <c r="AT23" s="475"/>
      <c r="AU23" s="475"/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6"/>
    </row>
    <row r="24" spans="1:63" ht="16" customHeight="1" x14ac:dyDescent="0.25">
      <c r="A24" s="548"/>
      <c r="B24" s="163" t="str">
        <f>Sprache!$A$87</f>
        <v>position of gear box from inside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202"/>
      <c r="S24" s="202"/>
      <c r="T24" s="102"/>
      <c r="U24" s="185" t="s">
        <v>130</v>
      </c>
      <c r="V24" s="493"/>
      <c r="W24" s="494"/>
      <c r="X24" s="494"/>
      <c r="Y24" s="494"/>
      <c r="Z24" s="494"/>
      <c r="AA24" s="495"/>
      <c r="AB24" s="493"/>
      <c r="AC24" s="494"/>
      <c r="AD24" s="494"/>
      <c r="AE24" s="494"/>
      <c r="AF24" s="494"/>
      <c r="AG24" s="495"/>
      <c r="AH24" s="493"/>
      <c r="AI24" s="494"/>
      <c r="AJ24" s="494"/>
      <c r="AK24" s="494"/>
      <c r="AL24" s="494"/>
      <c r="AM24" s="495"/>
      <c r="AN24" s="493"/>
      <c r="AO24" s="494"/>
      <c r="AP24" s="494"/>
      <c r="AQ24" s="494"/>
      <c r="AR24" s="494"/>
      <c r="AS24" s="495"/>
      <c r="AT24" s="493"/>
      <c r="AU24" s="494"/>
      <c r="AV24" s="494"/>
      <c r="AW24" s="494"/>
      <c r="AX24" s="494"/>
      <c r="AY24" s="495"/>
      <c r="AZ24" s="493"/>
      <c r="BA24" s="494"/>
      <c r="BB24" s="494"/>
      <c r="BC24" s="494"/>
      <c r="BD24" s="494"/>
      <c r="BE24" s="495"/>
      <c r="BF24" s="493"/>
      <c r="BG24" s="494"/>
      <c r="BH24" s="494"/>
      <c r="BI24" s="494"/>
      <c r="BJ24" s="494"/>
      <c r="BK24" s="495"/>
    </row>
    <row r="25" spans="1:63" ht="16" customHeight="1" x14ac:dyDescent="0.25">
      <c r="A25" s="548"/>
      <c r="B25" s="163" t="s">
        <v>53</v>
      </c>
      <c r="C25" s="164"/>
      <c r="D25" s="165" t="s">
        <v>71</v>
      </c>
      <c r="E25" s="165" t="str">
        <f>Sprache!$A$82</f>
        <v>hk guide - central drive</v>
      </c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6"/>
      <c r="V25" s="493"/>
      <c r="W25" s="494"/>
      <c r="X25" s="494"/>
      <c r="Y25" s="494"/>
      <c r="Z25" s="494"/>
      <c r="AA25" s="495"/>
      <c r="AB25" s="493"/>
      <c r="AC25" s="494"/>
      <c r="AD25" s="494"/>
      <c r="AE25" s="494"/>
      <c r="AF25" s="494"/>
      <c r="AG25" s="495"/>
      <c r="AH25" s="493"/>
      <c r="AI25" s="494"/>
      <c r="AJ25" s="494"/>
      <c r="AK25" s="494"/>
      <c r="AL25" s="494"/>
      <c r="AM25" s="495"/>
      <c r="AN25" s="493"/>
      <c r="AO25" s="494"/>
      <c r="AP25" s="494"/>
      <c r="AQ25" s="494"/>
      <c r="AR25" s="494"/>
      <c r="AS25" s="495"/>
      <c r="AT25" s="493"/>
      <c r="AU25" s="494"/>
      <c r="AV25" s="494"/>
      <c r="AW25" s="494"/>
      <c r="AX25" s="494"/>
      <c r="AY25" s="495"/>
      <c r="AZ25" s="493"/>
      <c r="BA25" s="494"/>
      <c r="BB25" s="494"/>
      <c r="BC25" s="494"/>
      <c r="BD25" s="494"/>
      <c r="BE25" s="495"/>
      <c r="BF25" s="493"/>
      <c r="BG25" s="494"/>
      <c r="BH25" s="494"/>
      <c r="BI25" s="494"/>
      <c r="BJ25" s="494"/>
      <c r="BK25" s="495"/>
    </row>
    <row r="26" spans="1:63" ht="16" customHeight="1" x14ac:dyDescent="0.25">
      <c r="A26" s="548"/>
      <c r="B26" s="163" t="str">
        <f>Sprache!$A$91</f>
        <v>crank rod</v>
      </c>
      <c r="C26" s="164"/>
      <c r="D26" s="164"/>
      <c r="E26" s="164"/>
      <c r="F26" s="164"/>
      <c r="G26" s="164"/>
      <c r="H26" s="164"/>
      <c r="I26" s="164"/>
      <c r="J26" s="165" t="s">
        <v>82</v>
      </c>
      <c r="K26" s="131" t="str">
        <f>Sprache!$A$75</f>
        <v>Code</v>
      </c>
      <c r="L26" s="130"/>
      <c r="M26" s="130"/>
      <c r="N26" s="130"/>
      <c r="O26" s="130"/>
      <c r="P26" s="130"/>
      <c r="Q26" s="130"/>
      <c r="R26" s="130"/>
      <c r="S26" s="130"/>
      <c r="T26" s="174"/>
      <c r="U26" s="175"/>
      <c r="V26" s="493"/>
      <c r="W26" s="494"/>
      <c r="X26" s="494"/>
      <c r="Y26" s="494"/>
      <c r="Z26" s="494"/>
      <c r="AA26" s="495"/>
      <c r="AB26" s="493"/>
      <c r="AC26" s="494"/>
      <c r="AD26" s="494"/>
      <c r="AE26" s="494"/>
      <c r="AF26" s="494"/>
      <c r="AG26" s="495"/>
      <c r="AH26" s="493"/>
      <c r="AI26" s="494"/>
      <c r="AJ26" s="494"/>
      <c r="AK26" s="494"/>
      <c r="AL26" s="494"/>
      <c r="AM26" s="495"/>
      <c r="AN26" s="493"/>
      <c r="AO26" s="494"/>
      <c r="AP26" s="494"/>
      <c r="AQ26" s="494"/>
      <c r="AR26" s="494"/>
      <c r="AS26" s="495"/>
      <c r="AT26" s="493"/>
      <c r="AU26" s="494"/>
      <c r="AV26" s="494"/>
      <c r="AW26" s="494"/>
      <c r="AX26" s="494"/>
      <c r="AY26" s="495"/>
      <c r="AZ26" s="493"/>
      <c r="BA26" s="494"/>
      <c r="BB26" s="494"/>
      <c r="BC26" s="494"/>
      <c r="BD26" s="494"/>
      <c r="BE26" s="495"/>
      <c r="BF26" s="493"/>
      <c r="BG26" s="494"/>
      <c r="BH26" s="494"/>
      <c r="BI26" s="494"/>
      <c r="BJ26" s="494"/>
      <c r="BK26" s="495"/>
    </row>
    <row r="27" spans="1:63" ht="12" customHeight="1" x14ac:dyDescent="0.25">
      <c r="A27" s="548"/>
      <c r="B27" s="474" t="str">
        <f>Sprache!$A$94&amp;" "&amp;Sprache!$A$96&amp;" = 21; "&amp;Sprache!$A$94&amp;" "&amp;Sprache!$A$97&amp;" = 23; "&amp;Sprache!$A$94&amp;" "&amp;Sprache!$A$98&amp;" = 24; "&amp;Sprache!$A$95&amp;" "&amp;Sprache!$A$96&amp;" = 26; "&amp;Sprache!$A$95&amp;" "&amp;Sprache!$A$97&amp;"  = 27; "&amp;Sprache!$A$95&amp;" "&amp;Sprache!$A$98&amp;" = 28"</f>
        <v>Sta fixed = 21; Sta extendable = 23; Sta removable = 24; alu fixed = 26; alu extendable  = 27; alu removable = 28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5"/>
      <c r="AM27" s="475"/>
      <c r="AN27" s="475"/>
      <c r="AO27" s="475"/>
      <c r="AP27" s="475"/>
      <c r="AQ27" s="475"/>
      <c r="AR27" s="475"/>
      <c r="AS27" s="475"/>
      <c r="AT27" s="475"/>
      <c r="AU27" s="475"/>
      <c r="AV27" s="475"/>
      <c r="AW27" s="475"/>
      <c r="AX27" s="475"/>
      <c r="AY27" s="475"/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5"/>
      <c r="BK27" s="476"/>
    </row>
    <row r="28" spans="1:63" ht="16" customHeight="1" x14ac:dyDescent="0.25">
      <c r="A28" s="548"/>
      <c r="B28" s="163"/>
      <c r="C28" s="164"/>
      <c r="D28" s="164"/>
      <c r="E28" s="164"/>
      <c r="F28" s="164"/>
      <c r="G28" s="164"/>
      <c r="H28" s="164"/>
      <c r="I28" s="164"/>
      <c r="J28" s="165" t="s">
        <v>82</v>
      </c>
      <c r="K28" s="131" t="str">
        <f>Sprache!$A$93</f>
        <v>colour</v>
      </c>
      <c r="L28" s="130"/>
      <c r="M28" s="130"/>
      <c r="N28" s="130"/>
      <c r="O28" s="130"/>
      <c r="P28" s="130"/>
      <c r="Q28" s="130"/>
      <c r="R28" s="130"/>
      <c r="S28" s="130"/>
      <c r="T28" s="174"/>
      <c r="U28" s="175"/>
      <c r="V28" s="484"/>
      <c r="W28" s="485"/>
      <c r="X28" s="485"/>
      <c r="Y28" s="485"/>
      <c r="Z28" s="485"/>
      <c r="AA28" s="486"/>
      <c r="AB28" s="484"/>
      <c r="AC28" s="485"/>
      <c r="AD28" s="485"/>
      <c r="AE28" s="485"/>
      <c r="AF28" s="485"/>
      <c r="AG28" s="486"/>
      <c r="AH28" s="484"/>
      <c r="AI28" s="485"/>
      <c r="AJ28" s="485"/>
      <c r="AK28" s="485"/>
      <c r="AL28" s="485"/>
      <c r="AM28" s="486"/>
      <c r="AN28" s="484"/>
      <c r="AO28" s="485"/>
      <c r="AP28" s="485"/>
      <c r="AQ28" s="485"/>
      <c r="AR28" s="485"/>
      <c r="AS28" s="486"/>
      <c r="AT28" s="484"/>
      <c r="AU28" s="485"/>
      <c r="AV28" s="485"/>
      <c r="AW28" s="485"/>
      <c r="AX28" s="485"/>
      <c r="AY28" s="486"/>
      <c r="AZ28" s="484"/>
      <c r="BA28" s="485"/>
      <c r="BB28" s="485"/>
      <c r="BC28" s="485"/>
      <c r="BD28" s="485"/>
      <c r="BE28" s="486"/>
      <c r="BF28" s="484"/>
      <c r="BG28" s="485"/>
      <c r="BH28" s="485"/>
      <c r="BI28" s="485"/>
      <c r="BJ28" s="485"/>
      <c r="BK28" s="486"/>
    </row>
    <row r="29" spans="1:63" ht="16" customHeight="1" x14ac:dyDescent="0.25">
      <c r="A29" s="548"/>
      <c r="B29" s="163"/>
      <c r="C29" s="164"/>
      <c r="D29" s="164"/>
      <c r="E29" s="164"/>
      <c r="F29" s="164"/>
      <c r="G29" s="164"/>
      <c r="H29" s="164"/>
      <c r="I29" s="164"/>
      <c r="J29" s="165" t="s">
        <v>82</v>
      </c>
      <c r="K29" s="131" t="str">
        <f>Sprache!$A$92</f>
        <v>Length</v>
      </c>
      <c r="L29" s="130"/>
      <c r="M29" s="130"/>
      <c r="N29" s="130"/>
      <c r="O29" s="130"/>
      <c r="P29" s="130"/>
      <c r="Q29" s="130"/>
      <c r="R29" s="130"/>
      <c r="S29" s="130"/>
      <c r="T29" s="174"/>
      <c r="U29" s="175"/>
      <c r="V29" s="484"/>
      <c r="W29" s="485"/>
      <c r="X29" s="485"/>
      <c r="Y29" s="485"/>
      <c r="Z29" s="485"/>
      <c r="AA29" s="486"/>
      <c r="AB29" s="484"/>
      <c r="AC29" s="485"/>
      <c r="AD29" s="485"/>
      <c r="AE29" s="485"/>
      <c r="AF29" s="485"/>
      <c r="AG29" s="486"/>
      <c r="AH29" s="484"/>
      <c r="AI29" s="485"/>
      <c r="AJ29" s="485"/>
      <c r="AK29" s="485"/>
      <c r="AL29" s="485"/>
      <c r="AM29" s="486"/>
      <c r="AN29" s="484"/>
      <c r="AO29" s="485"/>
      <c r="AP29" s="485"/>
      <c r="AQ29" s="485"/>
      <c r="AR29" s="485"/>
      <c r="AS29" s="486"/>
      <c r="AT29" s="484"/>
      <c r="AU29" s="485"/>
      <c r="AV29" s="485"/>
      <c r="AW29" s="485"/>
      <c r="AX29" s="485"/>
      <c r="AY29" s="486"/>
      <c r="AZ29" s="484"/>
      <c r="BA29" s="485"/>
      <c r="BB29" s="485"/>
      <c r="BC29" s="485"/>
      <c r="BD29" s="485"/>
      <c r="BE29" s="486"/>
      <c r="BF29" s="484"/>
      <c r="BG29" s="485"/>
      <c r="BH29" s="485"/>
      <c r="BI29" s="485"/>
      <c r="BJ29" s="485"/>
      <c r="BK29" s="486"/>
    </row>
    <row r="30" spans="1:63" ht="16" customHeight="1" x14ac:dyDescent="0.25">
      <c r="A30" s="548"/>
      <c r="B30" s="288" t="str">
        <f>Sprache!$A$99</f>
        <v>square length of the lead-through</v>
      </c>
      <c r="C30" s="289"/>
      <c r="D30" s="289"/>
      <c r="E30" s="289"/>
      <c r="F30" s="289"/>
      <c r="G30" s="289"/>
      <c r="H30" s="289"/>
      <c r="I30" s="289"/>
      <c r="J30" s="289"/>
      <c r="K30" s="289"/>
      <c r="L30" s="164"/>
      <c r="M30" s="164"/>
      <c r="N30" s="164"/>
      <c r="O30" s="164"/>
      <c r="P30" s="164"/>
      <c r="Q30" s="164"/>
      <c r="R30" s="164"/>
      <c r="S30" s="164"/>
      <c r="T30" s="164"/>
      <c r="U30" s="166"/>
      <c r="V30" s="484"/>
      <c r="W30" s="485"/>
      <c r="X30" s="485"/>
      <c r="Y30" s="485"/>
      <c r="Z30" s="485"/>
      <c r="AA30" s="486"/>
      <c r="AB30" s="484"/>
      <c r="AC30" s="485"/>
      <c r="AD30" s="485"/>
      <c r="AE30" s="485"/>
      <c r="AF30" s="485"/>
      <c r="AG30" s="486"/>
      <c r="AH30" s="484"/>
      <c r="AI30" s="485"/>
      <c r="AJ30" s="485"/>
      <c r="AK30" s="485"/>
      <c r="AL30" s="485"/>
      <c r="AM30" s="486"/>
      <c r="AN30" s="484"/>
      <c r="AO30" s="485"/>
      <c r="AP30" s="485"/>
      <c r="AQ30" s="485"/>
      <c r="AR30" s="485"/>
      <c r="AS30" s="486"/>
      <c r="AT30" s="484"/>
      <c r="AU30" s="485"/>
      <c r="AV30" s="485"/>
      <c r="AW30" s="485"/>
      <c r="AX30" s="485"/>
      <c r="AY30" s="486"/>
      <c r="AZ30" s="484"/>
      <c r="BA30" s="485"/>
      <c r="BB30" s="485"/>
      <c r="BC30" s="485"/>
      <c r="BD30" s="485"/>
      <c r="BE30" s="486"/>
      <c r="BF30" s="484"/>
      <c r="BG30" s="485"/>
      <c r="BH30" s="485"/>
      <c r="BI30" s="485"/>
      <c r="BJ30" s="485"/>
      <c r="BK30" s="486"/>
    </row>
    <row r="31" spans="1:63" ht="16" customHeight="1" x14ac:dyDescent="0.25">
      <c r="A31" s="548"/>
      <c r="B31" s="163" t="str">
        <f>Sprache!$A$100</f>
        <v>lead-through code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85" t="str">
        <f>Sprache!$A$194</f>
        <v>typ</v>
      </c>
      <c r="V31" s="484"/>
      <c r="W31" s="485"/>
      <c r="X31" s="485"/>
      <c r="Y31" s="485"/>
      <c r="Z31" s="485"/>
      <c r="AA31" s="486"/>
      <c r="AB31" s="484"/>
      <c r="AC31" s="485"/>
      <c r="AD31" s="485"/>
      <c r="AE31" s="485"/>
      <c r="AF31" s="485"/>
      <c r="AG31" s="486"/>
      <c r="AH31" s="484"/>
      <c r="AI31" s="485"/>
      <c r="AJ31" s="485"/>
      <c r="AK31" s="485"/>
      <c r="AL31" s="485"/>
      <c r="AM31" s="486"/>
      <c r="AN31" s="484"/>
      <c r="AO31" s="485"/>
      <c r="AP31" s="485"/>
      <c r="AQ31" s="485"/>
      <c r="AR31" s="485"/>
      <c r="AS31" s="486"/>
      <c r="AT31" s="484"/>
      <c r="AU31" s="485"/>
      <c r="AV31" s="485"/>
      <c r="AW31" s="485"/>
      <c r="AX31" s="485"/>
      <c r="AY31" s="486"/>
      <c r="AZ31" s="484"/>
      <c r="BA31" s="485"/>
      <c r="BB31" s="485"/>
      <c r="BC31" s="485"/>
      <c r="BD31" s="485"/>
      <c r="BE31" s="486"/>
      <c r="BF31" s="484"/>
      <c r="BG31" s="485"/>
      <c r="BH31" s="485"/>
      <c r="BI31" s="485"/>
      <c r="BJ31" s="485"/>
      <c r="BK31" s="486"/>
    </row>
    <row r="32" spans="1:63" ht="12" customHeight="1" x14ac:dyDescent="0.25">
      <c r="A32" s="548"/>
      <c r="B32" s="474" t="str">
        <f>Sprache!$A$198&amp;"; "&amp;Sprache!$A$198&amp;" "&amp;Sprache!$A$105&amp;" "&amp;Sprache!$A$197&amp;"; "&amp;Sprache!$A$200&amp;"; "&amp;Sprache!$A$200&amp;" "&amp;Sprache!$A$105&amp;" "&amp;Sprache!$A$197&amp;"; "&amp;Sprache!$A$199&amp;"; "&amp;Sprache!$A$199&amp;" "&amp;Sprache!$A$105&amp;" "&amp;Sprache!$A$197</f>
        <v>normal; normal with pin; narrow; narrow with pin; UDG; UDG with pin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6"/>
    </row>
    <row r="33" spans="1:63" ht="16" customHeight="1" x14ac:dyDescent="0.25">
      <c r="A33" s="548"/>
      <c r="B33" s="163" t="str">
        <f>Sprache!$A$116</f>
        <v>Crank holder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02"/>
      <c r="Q33" s="206"/>
      <c r="R33" s="164"/>
      <c r="S33" s="206">
        <f>S28</f>
        <v>0</v>
      </c>
      <c r="T33" s="102"/>
      <c r="U33" s="185" t="str">
        <f>Sprache!$A$194</f>
        <v>typ</v>
      </c>
      <c r="V33" s="484"/>
      <c r="W33" s="485"/>
      <c r="X33" s="485"/>
      <c r="Y33" s="485"/>
      <c r="Z33" s="485"/>
      <c r="AA33" s="486"/>
      <c r="AB33" s="484"/>
      <c r="AC33" s="485"/>
      <c r="AD33" s="485"/>
      <c r="AE33" s="485"/>
      <c r="AF33" s="485"/>
      <c r="AG33" s="486"/>
      <c r="AH33" s="484"/>
      <c r="AI33" s="485"/>
      <c r="AJ33" s="485"/>
      <c r="AK33" s="485"/>
      <c r="AL33" s="485"/>
      <c r="AM33" s="486"/>
      <c r="AN33" s="484"/>
      <c r="AO33" s="485"/>
      <c r="AP33" s="485"/>
      <c r="AQ33" s="485"/>
      <c r="AR33" s="485"/>
      <c r="AS33" s="486"/>
      <c r="AT33" s="484"/>
      <c r="AU33" s="485"/>
      <c r="AV33" s="485"/>
      <c r="AW33" s="485"/>
      <c r="AX33" s="485"/>
      <c r="AY33" s="486"/>
      <c r="AZ33" s="484"/>
      <c r="BA33" s="485"/>
      <c r="BB33" s="485"/>
      <c r="BC33" s="485"/>
      <c r="BD33" s="485"/>
      <c r="BE33" s="486"/>
      <c r="BF33" s="484"/>
      <c r="BG33" s="485"/>
      <c r="BH33" s="485"/>
      <c r="BI33" s="485"/>
      <c r="BJ33" s="485"/>
      <c r="BK33" s="486"/>
    </row>
    <row r="34" spans="1:63" ht="16" customHeight="1" x14ac:dyDescent="0.25">
      <c r="A34" s="548"/>
      <c r="B34" s="163" t="str">
        <f>Sprache!$A$184</f>
        <v>belt drive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02"/>
      <c r="U34" s="185" t="str">
        <f>Sprache!$A$194</f>
        <v>typ</v>
      </c>
      <c r="V34" s="484"/>
      <c r="W34" s="485"/>
      <c r="X34" s="485"/>
      <c r="Y34" s="485" t="e">
        <f>#REF!</f>
        <v>#REF!</v>
      </c>
      <c r="Z34" s="485"/>
      <c r="AA34" s="486"/>
      <c r="AB34" s="484"/>
      <c r="AC34" s="485"/>
      <c r="AD34" s="485"/>
      <c r="AE34" s="485" t="e">
        <f>#REF!</f>
        <v>#REF!</v>
      </c>
      <c r="AF34" s="485"/>
      <c r="AG34" s="486"/>
      <c r="AH34" s="484"/>
      <c r="AI34" s="485"/>
      <c r="AJ34" s="485"/>
      <c r="AK34" s="485" t="e">
        <f>#REF!</f>
        <v>#REF!</v>
      </c>
      <c r="AL34" s="485"/>
      <c r="AM34" s="486"/>
      <c r="AN34" s="484"/>
      <c r="AO34" s="485"/>
      <c r="AP34" s="485"/>
      <c r="AQ34" s="485" t="e">
        <f>#REF!</f>
        <v>#REF!</v>
      </c>
      <c r="AR34" s="485"/>
      <c r="AS34" s="486"/>
      <c r="AT34" s="484"/>
      <c r="AU34" s="485"/>
      <c r="AV34" s="485"/>
      <c r="AW34" s="485" t="e">
        <f>#REF!</f>
        <v>#REF!</v>
      </c>
      <c r="AX34" s="485"/>
      <c r="AY34" s="486"/>
      <c r="AZ34" s="484"/>
      <c r="BA34" s="485"/>
      <c r="BB34" s="485"/>
      <c r="BC34" s="485" t="e">
        <f>#REF!</f>
        <v>#REF!</v>
      </c>
      <c r="BD34" s="485"/>
      <c r="BE34" s="486"/>
      <c r="BF34" s="484"/>
      <c r="BG34" s="485"/>
      <c r="BH34" s="485"/>
      <c r="BI34" s="485" t="e">
        <f>#REF!</f>
        <v>#REF!</v>
      </c>
      <c r="BJ34" s="485"/>
      <c r="BK34" s="486"/>
    </row>
    <row r="35" spans="1:63" ht="16" customHeight="1" x14ac:dyDescent="0.25">
      <c r="A35" s="548"/>
      <c r="B35" s="163" t="str">
        <f>Sprache!$A$189&amp;" "&amp;Sprache!$A$190</f>
        <v>chain spring handling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02"/>
      <c r="U35" s="185" t="s">
        <v>56</v>
      </c>
      <c r="V35" s="484"/>
      <c r="W35" s="485"/>
      <c r="X35" s="485"/>
      <c r="Y35" s="485"/>
      <c r="Z35" s="485"/>
      <c r="AA35" s="486"/>
      <c r="AB35" s="484"/>
      <c r="AC35" s="485"/>
      <c r="AD35" s="485"/>
      <c r="AE35" s="485"/>
      <c r="AF35" s="485"/>
      <c r="AG35" s="486"/>
      <c r="AH35" s="484"/>
      <c r="AI35" s="485"/>
      <c r="AJ35" s="485"/>
      <c r="AK35" s="485"/>
      <c r="AL35" s="485"/>
      <c r="AM35" s="486"/>
      <c r="AN35" s="484"/>
      <c r="AO35" s="485"/>
      <c r="AP35" s="485"/>
      <c r="AQ35" s="485"/>
      <c r="AR35" s="485"/>
      <c r="AS35" s="486"/>
      <c r="AT35" s="484"/>
      <c r="AU35" s="485"/>
      <c r="AV35" s="485"/>
      <c r="AW35" s="485"/>
      <c r="AX35" s="485"/>
      <c r="AY35" s="486"/>
      <c r="AZ35" s="484"/>
      <c r="BA35" s="485"/>
      <c r="BB35" s="485"/>
      <c r="BC35" s="485"/>
      <c r="BD35" s="485"/>
      <c r="BE35" s="486"/>
      <c r="BF35" s="484"/>
      <c r="BG35" s="485"/>
      <c r="BH35" s="485"/>
      <c r="BI35" s="485"/>
      <c r="BJ35" s="485"/>
      <c r="BK35" s="486"/>
    </row>
    <row r="36" spans="1:63" ht="16" customHeight="1" x14ac:dyDescent="0.25">
      <c r="A36" s="548"/>
      <c r="B36" s="163" t="str">
        <f>Sprache!$A$100&amp;" "&amp;Sprache!$A$117&amp;" *)"</f>
        <v>lead-through code on *)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02"/>
      <c r="Q36" s="206"/>
      <c r="R36" s="164"/>
      <c r="S36" s="206"/>
      <c r="T36" s="102"/>
      <c r="U36" s="166"/>
      <c r="V36" s="484"/>
      <c r="W36" s="485"/>
      <c r="X36" s="485"/>
      <c r="Y36" s="485"/>
      <c r="Z36" s="485"/>
      <c r="AA36" s="486"/>
      <c r="AB36" s="484"/>
      <c r="AC36" s="485"/>
      <c r="AD36" s="485"/>
      <c r="AE36" s="485"/>
      <c r="AF36" s="485"/>
      <c r="AG36" s="486"/>
      <c r="AH36" s="484"/>
      <c r="AI36" s="485"/>
      <c r="AJ36" s="485"/>
      <c r="AK36" s="485"/>
      <c r="AL36" s="485"/>
      <c r="AM36" s="486"/>
      <c r="AN36" s="484"/>
      <c r="AO36" s="485"/>
      <c r="AP36" s="485"/>
      <c r="AQ36" s="485"/>
      <c r="AR36" s="485"/>
      <c r="AS36" s="486"/>
      <c r="AT36" s="484"/>
      <c r="AU36" s="485"/>
      <c r="AV36" s="485"/>
      <c r="AW36" s="485"/>
      <c r="AX36" s="485"/>
      <c r="AY36" s="486"/>
      <c r="AZ36" s="484"/>
      <c r="BA36" s="485"/>
      <c r="BB36" s="485"/>
      <c r="BC36" s="485"/>
      <c r="BD36" s="485"/>
      <c r="BE36" s="486"/>
      <c r="BF36" s="484"/>
      <c r="BG36" s="485"/>
      <c r="BH36" s="485"/>
      <c r="BI36" s="485"/>
      <c r="BJ36" s="485"/>
      <c r="BK36" s="486"/>
    </row>
    <row r="37" spans="1:63" ht="16" customHeight="1" x14ac:dyDescent="0.25">
      <c r="A37" s="548"/>
      <c r="B37" s="204" t="str">
        <f>Sprache!$A$116&amp;" "&amp;Sprache!$A$117&amp;" *)"</f>
        <v>Crank holder on *)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290"/>
      <c r="Q37" s="291"/>
      <c r="R37" s="172"/>
      <c r="S37" s="291">
        <f>S34</f>
        <v>0</v>
      </c>
      <c r="T37" s="290"/>
      <c r="U37" s="286"/>
      <c r="V37" s="484"/>
      <c r="W37" s="504"/>
      <c r="X37" s="504"/>
      <c r="Y37" s="504"/>
      <c r="Z37" s="504"/>
      <c r="AA37" s="505"/>
      <c r="AB37" s="484"/>
      <c r="AC37" s="504"/>
      <c r="AD37" s="504"/>
      <c r="AE37" s="504"/>
      <c r="AF37" s="504"/>
      <c r="AG37" s="505"/>
      <c r="AH37" s="484"/>
      <c r="AI37" s="504"/>
      <c r="AJ37" s="504"/>
      <c r="AK37" s="504"/>
      <c r="AL37" s="504"/>
      <c r="AM37" s="505"/>
      <c r="AN37" s="484"/>
      <c r="AO37" s="504"/>
      <c r="AP37" s="504"/>
      <c r="AQ37" s="504"/>
      <c r="AR37" s="504"/>
      <c r="AS37" s="505"/>
      <c r="AT37" s="484"/>
      <c r="AU37" s="504"/>
      <c r="AV37" s="504"/>
      <c r="AW37" s="504"/>
      <c r="AX37" s="504"/>
      <c r="AY37" s="505"/>
      <c r="AZ37" s="484"/>
      <c r="BA37" s="504"/>
      <c r="BB37" s="504"/>
      <c r="BC37" s="504"/>
      <c r="BD37" s="504"/>
      <c r="BE37" s="505"/>
      <c r="BF37" s="484"/>
      <c r="BG37" s="504"/>
      <c r="BH37" s="504"/>
      <c r="BI37" s="504"/>
      <c r="BJ37" s="504"/>
      <c r="BK37" s="505"/>
    </row>
    <row r="38" spans="1:63" ht="16" customHeight="1" x14ac:dyDescent="0.25">
      <c r="A38" s="547" t="str">
        <f>Sprache!$A$113</f>
        <v>guide</v>
      </c>
      <c r="B38" s="545" t="str">
        <f>Sprache!$A$106</f>
        <v>Guide type</v>
      </c>
      <c r="C38" s="546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282"/>
      <c r="O38" s="282"/>
      <c r="P38" s="282"/>
      <c r="Q38" s="132"/>
      <c r="R38" s="186" t="s">
        <v>210</v>
      </c>
      <c r="S38" s="132"/>
      <c r="T38" s="132"/>
      <c r="U38" s="171" t="str">
        <f>Sprache!$A$75</f>
        <v>Code</v>
      </c>
      <c r="V38" s="501"/>
      <c r="W38" s="502"/>
      <c r="X38" s="502"/>
      <c r="Y38" s="502"/>
      <c r="Z38" s="502"/>
      <c r="AA38" s="503"/>
      <c r="AB38" s="501"/>
      <c r="AC38" s="502"/>
      <c r="AD38" s="502"/>
      <c r="AE38" s="502"/>
      <c r="AF38" s="502"/>
      <c r="AG38" s="503"/>
      <c r="AH38" s="501"/>
      <c r="AI38" s="502"/>
      <c r="AJ38" s="502"/>
      <c r="AK38" s="502"/>
      <c r="AL38" s="502"/>
      <c r="AM38" s="503"/>
      <c r="AN38" s="501"/>
      <c r="AO38" s="502"/>
      <c r="AP38" s="502"/>
      <c r="AQ38" s="502"/>
      <c r="AR38" s="502"/>
      <c r="AS38" s="503"/>
      <c r="AT38" s="501"/>
      <c r="AU38" s="502"/>
      <c r="AV38" s="502"/>
      <c r="AW38" s="502"/>
      <c r="AX38" s="502"/>
      <c r="AY38" s="503"/>
      <c r="AZ38" s="501"/>
      <c r="BA38" s="502"/>
      <c r="BB38" s="502"/>
      <c r="BC38" s="502"/>
      <c r="BD38" s="502"/>
      <c r="BE38" s="503"/>
      <c r="BF38" s="501"/>
      <c r="BG38" s="502"/>
      <c r="BH38" s="502"/>
      <c r="BI38" s="502"/>
      <c r="BJ38" s="502"/>
      <c r="BK38" s="503"/>
    </row>
    <row r="39" spans="1:63" ht="16" customHeight="1" x14ac:dyDescent="0.25">
      <c r="A39" s="548"/>
      <c r="B39" s="550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99"/>
      <c r="O39" s="99"/>
      <c r="P39" s="99"/>
      <c r="Q39" s="164"/>
      <c r="R39" s="187" t="s">
        <v>211</v>
      </c>
      <c r="S39" s="164"/>
      <c r="T39" s="164"/>
      <c r="U39" s="185" t="str">
        <f>U38</f>
        <v>Code</v>
      </c>
      <c r="V39" s="538"/>
      <c r="W39" s="536"/>
      <c r="X39" s="536"/>
      <c r="Y39" s="536"/>
      <c r="Z39" s="536"/>
      <c r="AA39" s="537"/>
      <c r="AB39" s="538"/>
      <c r="AC39" s="536"/>
      <c r="AD39" s="536"/>
      <c r="AE39" s="536"/>
      <c r="AF39" s="536"/>
      <c r="AG39" s="537"/>
      <c r="AH39" s="538"/>
      <c r="AI39" s="536"/>
      <c r="AJ39" s="536"/>
      <c r="AK39" s="536"/>
      <c r="AL39" s="536"/>
      <c r="AM39" s="537"/>
      <c r="AN39" s="538"/>
      <c r="AO39" s="536"/>
      <c r="AP39" s="536"/>
      <c r="AQ39" s="536"/>
      <c r="AR39" s="536"/>
      <c r="AS39" s="537"/>
      <c r="AT39" s="538"/>
      <c r="AU39" s="536"/>
      <c r="AV39" s="536"/>
      <c r="AW39" s="536"/>
      <c r="AX39" s="536"/>
      <c r="AY39" s="537"/>
      <c r="AZ39" s="538"/>
      <c r="BA39" s="536"/>
      <c r="BB39" s="536"/>
      <c r="BC39" s="536"/>
      <c r="BD39" s="536"/>
      <c r="BE39" s="537"/>
      <c r="BF39" s="538"/>
      <c r="BG39" s="536"/>
      <c r="BH39" s="536"/>
      <c r="BI39" s="536"/>
      <c r="BJ39" s="536"/>
      <c r="BK39" s="537"/>
    </row>
    <row r="40" spans="1:63" ht="19.5" customHeight="1" x14ac:dyDescent="0.25">
      <c r="A40" s="548"/>
      <c r="B40" s="487" t="str">
        <f>"920 = "&amp;Sprache!$A$113&amp;" "&amp;Sprache!$A$203&amp;" "&amp;Sprache!$A$200&amp;"; "&amp;"921 = "&amp;Sprache!$A$113&amp;" "&amp;Sprache!$A$203&amp;" "&amp;Sprache!$A$200&amp;" "&amp;Sprache!$A$165&amp;" "&amp;Sprache!$A$150&amp;"; "&amp;"922 = "&amp;Sprache!$A$113&amp;" "&amp;Sprache!$A$203&amp;" "&amp;Sprache!$A$200&amp;" "&amp;Sprache!$A$164&amp; " "&amp;Sprache!$A$150&amp;"; "&amp;"923 = "&amp;Sprache!$A$113&amp;" "&amp;Sprache!$A$203&amp;" "&amp;Sprache!$A$204&amp;"; "&amp;"924 = "&amp;Sprache!$A$113&amp;" "&amp;Sprache!$A$203&amp;" "&amp;Sprache!$A$204&amp;" "&amp;Sprache!$A$165&amp;" "&amp;Sprache!$A$150&amp;"; "&amp;"925 = "&amp;Sprache!$A$113&amp;" "&amp;Sprache!$A$203&amp;" "&amp;Sprache!$A$204&amp;" "&amp;Sprache!$A$164&amp;" "&amp;Sprache!$A$150&amp;"; "&amp;"926 = "&amp;Sprache!$A$113&amp;" "&amp;Sprache!$A$96&amp;"; "&amp;"927 = "&amp;Sprache!$A$113&amp;" "&amp;Sprache!$A$96&amp;" "&amp;Sprache!$A$165&amp;" "&amp;Sprache!$A$150&amp;"; "&amp;"928 = "&amp;Sprache!$A$113&amp;" "&amp;Sprache!$A$96&amp;" "&amp;Sprache!$A$164&amp;" "&amp;Sprache!$A$150&amp;"; "</f>
        <v xml:space="preserve">920 = guide simple narrow; 921 = guide simple narrow normal telescopic arm; 922 = guide simple narrow lever telescopic arm; 923 = guide simple 0; 924 = guide simple 0 normal telescopic arm; 925 = guide simple 0 lever telescopic arm; 926 = guide fixed; 927 = guide fixed normal telescopic arm; 928 = guide fixed lever telescopic arm; </v>
      </c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8"/>
      <c r="AV40" s="488"/>
      <c r="AW40" s="488"/>
      <c r="AX40" s="488"/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9"/>
    </row>
    <row r="41" spans="1:63" ht="16" customHeight="1" x14ac:dyDescent="0.25">
      <c r="A41" s="548"/>
      <c r="B41" s="177" t="str">
        <f>Sprache!$A$154&amp;" "&amp;Sprache!$A$60&amp;" "&amp;Sprache!$A$167</f>
        <v>mode of mounting guide frontal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178"/>
      <c r="O41" s="178"/>
      <c r="P41" s="178"/>
      <c r="S41" s="206"/>
      <c r="T41" s="164"/>
      <c r="U41" s="185" t="s">
        <v>717</v>
      </c>
      <c r="V41" s="496"/>
      <c r="W41" s="497"/>
      <c r="X41" s="497"/>
      <c r="Y41" s="497"/>
      <c r="Z41" s="497"/>
      <c r="AA41" s="498"/>
      <c r="AB41" s="496"/>
      <c r="AC41" s="497"/>
      <c r="AD41" s="497"/>
      <c r="AE41" s="497"/>
      <c r="AF41" s="497"/>
      <c r="AG41" s="498"/>
      <c r="AH41" s="496"/>
      <c r="AI41" s="497"/>
      <c r="AJ41" s="497"/>
      <c r="AK41" s="497"/>
      <c r="AL41" s="497"/>
      <c r="AM41" s="498"/>
      <c r="AN41" s="496"/>
      <c r="AO41" s="497"/>
      <c r="AP41" s="497"/>
      <c r="AQ41" s="497"/>
      <c r="AR41" s="497"/>
      <c r="AS41" s="498"/>
      <c r="AT41" s="496"/>
      <c r="AU41" s="497"/>
      <c r="AV41" s="497"/>
      <c r="AW41" s="497"/>
      <c r="AX41" s="497"/>
      <c r="AY41" s="498"/>
      <c r="AZ41" s="496"/>
      <c r="BA41" s="497"/>
      <c r="BB41" s="497"/>
      <c r="BC41" s="497"/>
      <c r="BD41" s="497"/>
      <c r="BE41" s="498"/>
      <c r="BF41" s="496"/>
      <c r="BG41" s="497"/>
      <c r="BH41" s="497"/>
      <c r="BI41" s="497"/>
      <c r="BJ41" s="497"/>
      <c r="BK41" s="498"/>
    </row>
    <row r="42" spans="1:63" ht="16" customHeight="1" x14ac:dyDescent="0.25">
      <c r="A42" s="548"/>
      <c r="B42" s="179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99"/>
      <c r="O42" s="99"/>
      <c r="P42" s="99"/>
      <c r="Q42" s="293"/>
      <c r="R42" s="206"/>
      <c r="S42" s="164"/>
      <c r="T42" s="164"/>
      <c r="U42" s="185" t="s">
        <v>718</v>
      </c>
      <c r="V42" s="496"/>
      <c r="W42" s="497"/>
      <c r="X42" s="497"/>
      <c r="Y42" s="497"/>
      <c r="Z42" s="497"/>
      <c r="AA42" s="498"/>
      <c r="AB42" s="496"/>
      <c r="AC42" s="497"/>
      <c r="AD42" s="497"/>
      <c r="AE42" s="497"/>
      <c r="AF42" s="497"/>
      <c r="AG42" s="498"/>
      <c r="AH42" s="496"/>
      <c r="AI42" s="497"/>
      <c r="AJ42" s="497"/>
      <c r="AK42" s="497"/>
      <c r="AL42" s="497"/>
      <c r="AM42" s="498"/>
      <c r="AN42" s="496"/>
      <c r="AO42" s="497"/>
      <c r="AP42" s="497"/>
      <c r="AQ42" s="497"/>
      <c r="AR42" s="497"/>
      <c r="AS42" s="498"/>
      <c r="AT42" s="496"/>
      <c r="AU42" s="497"/>
      <c r="AV42" s="497"/>
      <c r="AW42" s="497"/>
      <c r="AX42" s="497"/>
      <c r="AY42" s="498"/>
      <c r="AZ42" s="496"/>
      <c r="BA42" s="497"/>
      <c r="BB42" s="497"/>
      <c r="BC42" s="497"/>
      <c r="BD42" s="497"/>
      <c r="BE42" s="498"/>
      <c r="BF42" s="496"/>
      <c r="BG42" s="497"/>
      <c r="BH42" s="497"/>
      <c r="BI42" s="497"/>
      <c r="BJ42" s="497"/>
      <c r="BK42" s="498"/>
    </row>
    <row r="43" spans="1:63" ht="16" customHeight="1" x14ac:dyDescent="0.25">
      <c r="A43" s="548"/>
      <c r="B43" s="177" t="str">
        <f>Sprache!$A$113&amp;" "&amp;Sprache!$A$117&amp;" *)"</f>
        <v>guide on *)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01"/>
      <c r="Q43" s="183"/>
      <c r="R43" s="164"/>
      <c r="S43" s="206"/>
      <c r="T43" s="164"/>
      <c r="U43" s="185" t="s">
        <v>717</v>
      </c>
      <c r="V43" s="484"/>
      <c r="W43" s="485"/>
      <c r="X43" s="485"/>
      <c r="Y43" s="485"/>
      <c r="Z43" s="485"/>
      <c r="AA43" s="486"/>
      <c r="AB43" s="484"/>
      <c r="AC43" s="485"/>
      <c r="AD43" s="485"/>
      <c r="AE43" s="485"/>
      <c r="AF43" s="485"/>
      <c r="AG43" s="486"/>
      <c r="AH43" s="484"/>
      <c r="AI43" s="485"/>
      <c r="AJ43" s="485"/>
      <c r="AK43" s="485"/>
      <c r="AL43" s="485"/>
      <c r="AM43" s="486"/>
      <c r="AN43" s="484"/>
      <c r="AO43" s="485"/>
      <c r="AP43" s="485"/>
      <c r="AQ43" s="485"/>
      <c r="AR43" s="485"/>
      <c r="AS43" s="486"/>
      <c r="AT43" s="484"/>
      <c r="AU43" s="485"/>
      <c r="AV43" s="485"/>
      <c r="AW43" s="485"/>
      <c r="AX43" s="485"/>
      <c r="AY43" s="486"/>
      <c r="AZ43" s="484"/>
      <c r="BA43" s="485"/>
      <c r="BB43" s="485"/>
      <c r="BC43" s="485"/>
      <c r="BD43" s="485"/>
      <c r="BE43" s="486"/>
      <c r="BF43" s="484"/>
      <c r="BG43" s="485"/>
      <c r="BH43" s="485"/>
      <c r="BI43" s="485"/>
      <c r="BJ43" s="485"/>
      <c r="BK43" s="486"/>
    </row>
    <row r="44" spans="1:63" ht="16" customHeight="1" x14ac:dyDescent="0.25">
      <c r="A44" s="548"/>
      <c r="B44" s="17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0"/>
      <c r="Q44" s="182"/>
      <c r="R44" s="164"/>
      <c r="S44" s="206"/>
      <c r="T44" s="164"/>
      <c r="U44" s="185" t="s">
        <v>718</v>
      </c>
      <c r="V44" s="484"/>
      <c r="W44" s="485"/>
      <c r="X44" s="485"/>
      <c r="Y44" s="485"/>
      <c r="Z44" s="485"/>
      <c r="AA44" s="486"/>
      <c r="AB44" s="484"/>
      <c r="AC44" s="485"/>
      <c r="AD44" s="485"/>
      <c r="AE44" s="485"/>
      <c r="AF44" s="485"/>
      <c r="AG44" s="486"/>
      <c r="AH44" s="484"/>
      <c r="AI44" s="485"/>
      <c r="AJ44" s="485"/>
      <c r="AK44" s="485"/>
      <c r="AL44" s="485"/>
      <c r="AM44" s="486"/>
      <c r="AN44" s="484"/>
      <c r="AO44" s="485"/>
      <c r="AP44" s="485"/>
      <c r="AQ44" s="485"/>
      <c r="AR44" s="485"/>
      <c r="AS44" s="486"/>
      <c r="AT44" s="484"/>
      <c r="AU44" s="485"/>
      <c r="AV44" s="485"/>
      <c r="AW44" s="485"/>
      <c r="AX44" s="485"/>
      <c r="AY44" s="486"/>
      <c r="AZ44" s="484"/>
      <c r="BA44" s="485"/>
      <c r="BB44" s="485"/>
      <c r="BC44" s="485"/>
      <c r="BD44" s="485"/>
      <c r="BE44" s="486"/>
      <c r="BF44" s="484"/>
      <c r="BG44" s="485"/>
      <c r="BH44" s="485"/>
      <c r="BI44" s="485"/>
      <c r="BJ44" s="485"/>
      <c r="BK44" s="486"/>
    </row>
    <row r="45" spans="1:63" ht="16" customHeight="1" x14ac:dyDescent="0.25">
      <c r="A45" s="548"/>
      <c r="B45" s="163" t="str">
        <f>Sprache!$A$195&amp;" "&amp;Sprache!$A$117&amp;" *)"</f>
        <v>keeper on *)</v>
      </c>
      <c r="C45" s="164"/>
      <c r="D45" s="165"/>
      <c r="E45" s="165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6"/>
      <c r="V45" s="484"/>
      <c r="W45" s="485"/>
      <c r="X45" s="485"/>
      <c r="Y45" s="485"/>
      <c r="Z45" s="485"/>
      <c r="AA45" s="486"/>
      <c r="AB45" s="484"/>
      <c r="AC45" s="485"/>
      <c r="AD45" s="485"/>
      <c r="AE45" s="485"/>
      <c r="AF45" s="485"/>
      <c r="AG45" s="486"/>
      <c r="AH45" s="484"/>
      <c r="AI45" s="485"/>
      <c r="AJ45" s="485"/>
      <c r="AK45" s="485"/>
      <c r="AL45" s="485"/>
      <c r="AM45" s="486"/>
      <c r="AN45" s="484"/>
      <c r="AO45" s="485"/>
      <c r="AP45" s="485"/>
      <c r="AQ45" s="485"/>
      <c r="AR45" s="485"/>
      <c r="AS45" s="486"/>
      <c r="AT45" s="484"/>
      <c r="AU45" s="485"/>
      <c r="AV45" s="485"/>
      <c r="AW45" s="485"/>
      <c r="AX45" s="485"/>
      <c r="AY45" s="486"/>
      <c r="AZ45" s="484"/>
      <c r="BA45" s="485"/>
      <c r="BB45" s="485"/>
      <c r="BC45" s="485"/>
      <c r="BD45" s="485"/>
      <c r="BE45" s="486"/>
      <c r="BF45" s="484"/>
      <c r="BG45" s="485"/>
      <c r="BH45" s="485"/>
      <c r="BI45" s="485"/>
      <c r="BJ45" s="485"/>
      <c r="BK45" s="486"/>
    </row>
    <row r="46" spans="1:63" ht="16" customHeight="1" x14ac:dyDescent="0.25">
      <c r="A46" s="548"/>
      <c r="B46" s="163" t="str">
        <f>Sprache!$A$152</f>
        <v>latch at top (not a recess)</v>
      </c>
      <c r="C46" s="164"/>
      <c r="D46" s="165"/>
      <c r="E46" s="165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274"/>
      <c r="R46" s="164"/>
      <c r="S46" s="164"/>
      <c r="T46" s="164"/>
      <c r="U46" s="185" t="s">
        <v>56</v>
      </c>
      <c r="V46" s="484"/>
      <c r="W46" s="485"/>
      <c r="X46" s="485"/>
      <c r="Y46" s="485"/>
      <c r="Z46" s="485"/>
      <c r="AA46" s="486"/>
      <c r="AB46" s="484"/>
      <c r="AC46" s="485"/>
      <c r="AD46" s="485"/>
      <c r="AE46" s="485"/>
      <c r="AF46" s="485"/>
      <c r="AG46" s="486"/>
      <c r="AH46" s="484"/>
      <c r="AI46" s="485"/>
      <c r="AJ46" s="485"/>
      <c r="AK46" s="485"/>
      <c r="AL46" s="485"/>
      <c r="AM46" s="486"/>
      <c r="AN46" s="484"/>
      <c r="AO46" s="485"/>
      <c r="AP46" s="485"/>
      <c r="AQ46" s="485"/>
      <c r="AR46" s="485"/>
      <c r="AS46" s="486"/>
      <c r="AT46" s="484"/>
      <c r="AU46" s="485"/>
      <c r="AV46" s="485"/>
      <c r="AW46" s="485"/>
      <c r="AX46" s="485"/>
      <c r="AY46" s="486"/>
      <c r="AZ46" s="484"/>
      <c r="BA46" s="485"/>
      <c r="BB46" s="485"/>
      <c r="BC46" s="485"/>
      <c r="BD46" s="485"/>
      <c r="BE46" s="486"/>
      <c r="BF46" s="484"/>
      <c r="BG46" s="485"/>
      <c r="BH46" s="485"/>
      <c r="BI46" s="485"/>
      <c r="BJ46" s="485"/>
      <c r="BK46" s="486"/>
    </row>
    <row r="47" spans="1:63" ht="16" customHeight="1" x14ac:dyDescent="0.25">
      <c r="A47" s="549"/>
      <c r="B47" s="163" t="str">
        <f>Sprache!$A$153</f>
        <v>bottom edge (not window sill)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164"/>
      <c r="O47" s="164"/>
      <c r="P47" s="164"/>
      <c r="Q47" s="164"/>
      <c r="R47" s="102"/>
      <c r="S47" s="164"/>
      <c r="T47" s="164"/>
      <c r="U47" s="185" t="s">
        <v>56</v>
      </c>
      <c r="V47" s="484"/>
      <c r="W47" s="485"/>
      <c r="X47" s="485"/>
      <c r="Y47" s="485"/>
      <c r="Z47" s="485"/>
      <c r="AA47" s="486"/>
      <c r="AB47" s="484"/>
      <c r="AC47" s="485"/>
      <c r="AD47" s="485"/>
      <c r="AE47" s="485"/>
      <c r="AF47" s="485"/>
      <c r="AG47" s="486"/>
      <c r="AH47" s="484"/>
      <c r="AI47" s="485"/>
      <c r="AJ47" s="485"/>
      <c r="AK47" s="485"/>
      <c r="AL47" s="485"/>
      <c r="AM47" s="486"/>
      <c r="AN47" s="484"/>
      <c r="AO47" s="485"/>
      <c r="AP47" s="485"/>
      <c r="AQ47" s="485"/>
      <c r="AR47" s="485"/>
      <c r="AS47" s="486"/>
      <c r="AT47" s="484"/>
      <c r="AU47" s="485"/>
      <c r="AV47" s="485"/>
      <c r="AW47" s="485"/>
      <c r="AX47" s="485"/>
      <c r="AY47" s="486"/>
      <c r="AZ47" s="484"/>
      <c r="BA47" s="485"/>
      <c r="BB47" s="485"/>
      <c r="BC47" s="485"/>
      <c r="BD47" s="485"/>
      <c r="BE47" s="486"/>
      <c r="BF47" s="484"/>
      <c r="BG47" s="485"/>
      <c r="BH47" s="485"/>
      <c r="BI47" s="485"/>
      <c r="BJ47" s="485"/>
      <c r="BK47" s="486"/>
    </row>
    <row r="48" spans="1:63" ht="16" customHeight="1" x14ac:dyDescent="0.25">
      <c r="A48" s="552" t="str">
        <f>Sprache!$A$112</f>
        <v>guide support</v>
      </c>
      <c r="B48" s="281" t="str">
        <f>Sprache!$A$109</f>
        <v>Guide bracket type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170"/>
      <c r="R48" s="132"/>
      <c r="S48" s="186" t="s">
        <v>212</v>
      </c>
      <c r="T48" s="132"/>
      <c r="U48" s="171" t="s">
        <v>717</v>
      </c>
      <c r="V48" s="490"/>
      <c r="W48" s="491"/>
      <c r="X48" s="491"/>
      <c r="Y48" s="491"/>
      <c r="Z48" s="491"/>
      <c r="AA48" s="492"/>
      <c r="AB48" s="490"/>
      <c r="AC48" s="491"/>
      <c r="AD48" s="491"/>
      <c r="AE48" s="491"/>
      <c r="AF48" s="491"/>
      <c r="AG48" s="492"/>
      <c r="AH48" s="490"/>
      <c r="AI48" s="491"/>
      <c r="AJ48" s="491"/>
      <c r="AK48" s="491"/>
      <c r="AL48" s="491"/>
      <c r="AM48" s="492"/>
      <c r="AN48" s="490"/>
      <c r="AO48" s="491"/>
      <c r="AP48" s="491"/>
      <c r="AQ48" s="491"/>
      <c r="AR48" s="491"/>
      <c r="AS48" s="492"/>
      <c r="AT48" s="490"/>
      <c r="AU48" s="491"/>
      <c r="AV48" s="491"/>
      <c r="AW48" s="491"/>
      <c r="AX48" s="491"/>
      <c r="AY48" s="492"/>
      <c r="AZ48" s="490"/>
      <c r="BA48" s="491"/>
      <c r="BB48" s="491"/>
      <c r="BC48" s="491"/>
      <c r="BD48" s="491"/>
      <c r="BE48" s="492"/>
      <c r="BF48" s="490"/>
      <c r="BG48" s="491"/>
      <c r="BH48" s="491"/>
      <c r="BI48" s="491"/>
      <c r="BJ48" s="491"/>
      <c r="BK48" s="492"/>
    </row>
    <row r="49" spans="1:63" ht="16" customHeight="1" x14ac:dyDescent="0.25">
      <c r="A49" s="553"/>
      <c r="B49" s="179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4"/>
      <c r="R49" s="164"/>
      <c r="S49" s="187"/>
      <c r="T49" s="164"/>
      <c r="U49" s="185" t="s">
        <v>718</v>
      </c>
      <c r="V49" s="533"/>
      <c r="W49" s="534"/>
      <c r="X49" s="534"/>
      <c r="Y49" s="534"/>
      <c r="Z49" s="534"/>
      <c r="AA49" s="535"/>
      <c r="AB49" s="484"/>
      <c r="AC49" s="485"/>
      <c r="AD49" s="485"/>
      <c r="AE49" s="485"/>
      <c r="AF49" s="485"/>
      <c r="AG49" s="486"/>
      <c r="AH49" s="484"/>
      <c r="AI49" s="485"/>
      <c r="AJ49" s="485"/>
      <c r="AK49" s="485"/>
      <c r="AL49" s="485"/>
      <c r="AM49" s="486"/>
      <c r="AN49" s="484"/>
      <c r="AO49" s="485"/>
      <c r="AP49" s="485"/>
      <c r="AQ49" s="485"/>
      <c r="AR49" s="485"/>
      <c r="AS49" s="486"/>
      <c r="AT49" s="484"/>
      <c r="AU49" s="485"/>
      <c r="AV49" s="485"/>
      <c r="AW49" s="485"/>
      <c r="AX49" s="485"/>
      <c r="AY49" s="486"/>
      <c r="AZ49" s="484"/>
      <c r="BA49" s="485"/>
      <c r="BB49" s="485"/>
      <c r="BC49" s="485"/>
      <c r="BD49" s="485"/>
      <c r="BE49" s="486"/>
      <c r="BF49" s="484"/>
      <c r="BG49" s="485"/>
      <c r="BH49" s="485"/>
      <c r="BI49" s="485"/>
      <c r="BJ49" s="485"/>
      <c r="BK49" s="486"/>
    </row>
    <row r="50" spans="1:63" ht="16" customHeight="1" x14ac:dyDescent="0.25">
      <c r="A50" s="553"/>
      <c r="B50" s="180" t="str">
        <f>Sprache!$A$110</f>
        <v>Guide bracket height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64"/>
      <c r="U50" s="185" t="s">
        <v>717</v>
      </c>
      <c r="V50" s="484"/>
      <c r="W50" s="504"/>
      <c r="X50" s="504"/>
      <c r="Y50" s="504"/>
      <c r="Z50" s="504"/>
      <c r="AA50" s="505"/>
      <c r="AB50" s="484"/>
      <c r="AC50" s="485"/>
      <c r="AD50" s="485"/>
      <c r="AE50" s="485"/>
      <c r="AF50" s="485"/>
      <c r="AG50" s="486"/>
      <c r="AH50" s="484"/>
      <c r="AI50" s="485"/>
      <c r="AJ50" s="485"/>
      <c r="AK50" s="485"/>
      <c r="AL50" s="485"/>
      <c r="AM50" s="486"/>
      <c r="AN50" s="484"/>
      <c r="AO50" s="485"/>
      <c r="AP50" s="485"/>
      <c r="AQ50" s="485"/>
      <c r="AR50" s="485"/>
      <c r="AS50" s="486"/>
      <c r="AT50" s="484"/>
      <c r="AU50" s="485"/>
      <c r="AV50" s="485"/>
      <c r="AW50" s="485"/>
      <c r="AX50" s="485"/>
      <c r="AY50" s="486"/>
      <c r="AZ50" s="484"/>
      <c r="BA50" s="485"/>
      <c r="BB50" s="485"/>
      <c r="BC50" s="485"/>
      <c r="BD50" s="485"/>
      <c r="BE50" s="486"/>
      <c r="BF50" s="484"/>
      <c r="BG50" s="485"/>
      <c r="BH50" s="485"/>
      <c r="BI50" s="485"/>
      <c r="BJ50" s="485"/>
      <c r="BK50" s="486"/>
    </row>
    <row r="51" spans="1:63" ht="16" customHeight="1" x14ac:dyDescent="0.25">
      <c r="A51" s="553"/>
      <c r="B51" s="180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78"/>
      <c r="U51" s="295" t="s">
        <v>718</v>
      </c>
      <c r="V51" s="530"/>
      <c r="W51" s="531"/>
      <c r="X51" s="531"/>
      <c r="Y51" s="531"/>
      <c r="Z51" s="531"/>
      <c r="AA51" s="532"/>
      <c r="AB51" s="530"/>
      <c r="AC51" s="531"/>
      <c r="AD51" s="531"/>
      <c r="AE51" s="531"/>
      <c r="AF51" s="531"/>
      <c r="AG51" s="532"/>
      <c r="AH51" s="530"/>
      <c r="AI51" s="531"/>
      <c r="AJ51" s="531"/>
      <c r="AK51" s="531"/>
      <c r="AL51" s="531"/>
      <c r="AM51" s="532"/>
      <c r="AN51" s="530"/>
      <c r="AO51" s="531"/>
      <c r="AP51" s="531"/>
      <c r="AQ51" s="531"/>
      <c r="AR51" s="531"/>
      <c r="AS51" s="532"/>
      <c r="AT51" s="530"/>
      <c r="AU51" s="531"/>
      <c r="AV51" s="531"/>
      <c r="AW51" s="531"/>
      <c r="AX51" s="531"/>
      <c r="AY51" s="532"/>
      <c r="AZ51" s="530"/>
      <c r="BA51" s="531"/>
      <c r="BB51" s="531"/>
      <c r="BC51" s="531"/>
      <c r="BD51" s="531"/>
      <c r="BE51" s="532"/>
      <c r="BF51" s="530"/>
      <c r="BG51" s="531"/>
      <c r="BH51" s="531"/>
      <c r="BI51" s="531"/>
      <c r="BJ51" s="531"/>
      <c r="BK51" s="532"/>
    </row>
    <row r="52" spans="1:63" ht="16" customHeight="1" x14ac:dyDescent="0.25">
      <c r="A52" s="553"/>
      <c r="B52" s="177" t="str">
        <f>Sprache!$A$112&amp;" "&amp;Sprache!$A$117&amp;" *)"</f>
        <v>guide support on *)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01"/>
      <c r="Q52" s="183"/>
      <c r="R52" s="178"/>
      <c r="S52" s="183"/>
      <c r="T52" s="164"/>
      <c r="U52" s="185" t="s">
        <v>717</v>
      </c>
      <c r="V52" s="493"/>
      <c r="W52" s="494"/>
      <c r="X52" s="494"/>
      <c r="Y52" s="494"/>
      <c r="Z52" s="494"/>
      <c r="AA52" s="495"/>
      <c r="AB52" s="493"/>
      <c r="AC52" s="494"/>
      <c r="AD52" s="494"/>
      <c r="AE52" s="494"/>
      <c r="AF52" s="494"/>
      <c r="AG52" s="495"/>
      <c r="AH52" s="493"/>
      <c r="AI52" s="494"/>
      <c r="AJ52" s="494"/>
      <c r="AK52" s="494"/>
      <c r="AL52" s="494"/>
      <c r="AM52" s="495"/>
      <c r="AN52" s="493"/>
      <c r="AO52" s="494"/>
      <c r="AP52" s="494"/>
      <c r="AQ52" s="494"/>
      <c r="AR52" s="494"/>
      <c r="AS52" s="495"/>
      <c r="AT52" s="493"/>
      <c r="AU52" s="494"/>
      <c r="AV52" s="494"/>
      <c r="AW52" s="494"/>
      <c r="AX52" s="494"/>
      <c r="AY52" s="495"/>
      <c r="AZ52" s="493"/>
      <c r="BA52" s="494"/>
      <c r="BB52" s="494"/>
      <c r="BC52" s="494"/>
      <c r="BD52" s="494"/>
      <c r="BE52" s="495"/>
      <c r="BF52" s="493"/>
      <c r="BG52" s="494"/>
      <c r="BH52" s="494"/>
      <c r="BI52" s="494"/>
      <c r="BJ52" s="494"/>
      <c r="BK52" s="495"/>
    </row>
    <row r="53" spans="1:63" ht="16" customHeight="1" x14ac:dyDescent="0.25">
      <c r="A53" s="553"/>
      <c r="B53" s="180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96"/>
      <c r="Q53" s="297"/>
      <c r="R53" s="181"/>
      <c r="S53" s="299"/>
      <c r="T53" s="172"/>
      <c r="U53" s="173" t="s">
        <v>718</v>
      </c>
      <c r="V53" s="533"/>
      <c r="W53" s="534"/>
      <c r="X53" s="534"/>
      <c r="Y53" s="534"/>
      <c r="Z53" s="534"/>
      <c r="AA53" s="535"/>
      <c r="AB53" s="533"/>
      <c r="AC53" s="534"/>
      <c r="AD53" s="534"/>
      <c r="AE53" s="534"/>
      <c r="AF53" s="534"/>
      <c r="AG53" s="535"/>
      <c r="AH53" s="533"/>
      <c r="AI53" s="534"/>
      <c r="AJ53" s="534"/>
      <c r="AK53" s="534"/>
      <c r="AL53" s="534"/>
      <c r="AM53" s="535"/>
      <c r="AN53" s="533"/>
      <c r="AO53" s="534"/>
      <c r="AP53" s="534"/>
      <c r="AQ53" s="534"/>
      <c r="AR53" s="534"/>
      <c r="AS53" s="535"/>
      <c r="AT53" s="533"/>
      <c r="AU53" s="534"/>
      <c r="AV53" s="534"/>
      <c r="AW53" s="534"/>
      <c r="AX53" s="534"/>
      <c r="AY53" s="535"/>
      <c r="AZ53" s="533"/>
      <c r="BA53" s="534"/>
      <c r="BB53" s="534"/>
      <c r="BC53" s="534"/>
      <c r="BD53" s="534"/>
      <c r="BE53" s="535"/>
      <c r="BF53" s="533"/>
      <c r="BG53" s="534"/>
      <c r="BH53" s="534"/>
      <c r="BI53" s="534"/>
      <c r="BJ53" s="534"/>
      <c r="BK53" s="535"/>
    </row>
    <row r="54" spans="1:63" ht="16" customHeight="1" x14ac:dyDescent="0.25">
      <c r="A54" s="547" t="str">
        <f>Sprache!$A$202</f>
        <v>miscellaneous</v>
      </c>
      <c r="B54" s="306" t="str">
        <f>Sprache!$A$160</f>
        <v>perforation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9"/>
      <c r="U54" s="310" t="s">
        <v>56</v>
      </c>
      <c r="V54" s="506"/>
      <c r="W54" s="507"/>
      <c r="X54" s="507"/>
      <c r="Y54" s="507"/>
      <c r="Z54" s="507"/>
      <c r="AA54" s="508"/>
      <c r="AB54" s="506"/>
      <c r="AC54" s="507"/>
      <c r="AD54" s="507"/>
      <c r="AE54" s="507"/>
      <c r="AF54" s="507"/>
      <c r="AG54" s="508"/>
      <c r="AH54" s="506"/>
      <c r="AI54" s="507"/>
      <c r="AJ54" s="507"/>
      <c r="AK54" s="507"/>
      <c r="AL54" s="507"/>
      <c r="AM54" s="508"/>
      <c r="AN54" s="506"/>
      <c r="AO54" s="507"/>
      <c r="AP54" s="507"/>
      <c r="AQ54" s="507"/>
      <c r="AR54" s="507"/>
      <c r="AS54" s="508"/>
      <c r="AT54" s="506"/>
      <c r="AU54" s="507"/>
      <c r="AV54" s="507"/>
      <c r="AW54" s="507"/>
      <c r="AX54" s="507"/>
      <c r="AY54" s="508"/>
      <c r="AZ54" s="506"/>
      <c r="BA54" s="507"/>
      <c r="BB54" s="507"/>
      <c r="BC54" s="507"/>
      <c r="BD54" s="507"/>
      <c r="BE54" s="508"/>
      <c r="BF54" s="506"/>
      <c r="BG54" s="507"/>
      <c r="BH54" s="507"/>
      <c r="BI54" s="507"/>
      <c r="BJ54" s="507"/>
      <c r="BK54" s="508"/>
    </row>
    <row r="55" spans="1:63" ht="16" customHeight="1" x14ac:dyDescent="0.25">
      <c r="A55" s="548"/>
      <c r="B55" s="313" t="str">
        <f>Sprache!$A$193&amp;" "&amp;Sprache!$A$208&amp;" "&amp;Sprache!$A$209</f>
        <v>safety roller blinds always with perforation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311"/>
      <c r="U55" s="312"/>
      <c r="V55" s="493"/>
      <c r="W55" s="494"/>
      <c r="X55" s="494"/>
      <c r="Y55" s="494"/>
      <c r="Z55" s="494"/>
      <c r="AA55" s="495"/>
      <c r="AB55" s="493"/>
      <c r="AC55" s="494"/>
      <c r="AD55" s="494"/>
      <c r="AE55" s="494"/>
      <c r="AF55" s="494"/>
      <c r="AG55" s="495"/>
      <c r="AH55" s="493"/>
      <c r="AI55" s="494"/>
      <c r="AJ55" s="494"/>
      <c r="AK55" s="494"/>
      <c r="AL55" s="494"/>
      <c r="AM55" s="495"/>
      <c r="AN55" s="493"/>
      <c r="AO55" s="494"/>
      <c r="AP55" s="494"/>
      <c r="AQ55" s="494"/>
      <c r="AR55" s="494"/>
      <c r="AS55" s="495"/>
      <c r="AT55" s="493"/>
      <c r="AU55" s="494"/>
      <c r="AV55" s="494"/>
      <c r="AW55" s="494"/>
      <c r="AX55" s="494"/>
      <c r="AY55" s="495"/>
      <c r="AZ55" s="493"/>
      <c r="BA55" s="494"/>
      <c r="BB55" s="494"/>
      <c r="BC55" s="494"/>
      <c r="BD55" s="494"/>
      <c r="BE55" s="495"/>
      <c r="BF55" s="493"/>
      <c r="BG55" s="494"/>
      <c r="BH55" s="494"/>
      <c r="BI55" s="494"/>
      <c r="BJ55" s="494"/>
      <c r="BK55" s="495"/>
    </row>
    <row r="56" spans="1:63" ht="16" customHeight="1" x14ac:dyDescent="0.25">
      <c r="A56" s="548"/>
      <c r="B56" s="179" t="str">
        <f>Sprache!$A$145</f>
        <v>unrolling side</v>
      </c>
      <c r="C56" s="168"/>
      <c r="D56" s="115"/>
      <c r="E56" s="115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09"/>
      <c r="R56" s="168"/>
      <c r="S56" s="168"/>
      <c r="T56" s="168"/>
      <c r="U56" s="169" t="s">
        <v>512</v>
      </c>
      <c r="V56" s="484"/>
      <c r="W56" s="485"/>
      <c r="X56" s="485"/>
      <c r="Y56" s="485"/>
      <c r="Z56" s="485"/>
      <c r="AA56" s="486"/>
      <c r="AB56" s="484"/>
      <c r="AC56" s="485"/>
      <c r="AD56" s="485"/>
      <c r="AE56" s="485"/>
      <c r="AF56" s="485"/>
      <c r="AG56" s="486"/>
      <c r="AH56" s="484"/>
      <c r="AI56" s="485"/>
      <c r="AJ56" s="485"/>
      <c r="AK56" s="485"/>
      <c r="AL56" s="485"/>
      <c r="AM56" s="486"/>
      <c r="AN56" s="484"/>
      <c r="AO56" s="485"/>
      <c r="AP56" s="485"/>
      <c r="AQ56" s="485"/>
      <c r="AR56" s="485"/>
      <c r="AS56" s="486"/>
      <c r="AT56" s="484"/>
      <c r="AU56" s="485"/>
      <c r="AV56" s="485"/>
      <c r="AW56" s="485"/>
      <c r="AX56" s="485"/>
      <c r="AY56" s="486"/>
      <c r="AZ56" s="484"/>
      <c r="BA56" s="485"/>
      <c r="BB56" s="485"/>
      <c r="BC56" s="485"/>
      <c r="BD56" s="485"/>
      <c r="BE56" s="486"/>
      <c r="BF56" s="484"/>
      <c r="BG56" s="485"/>
      <c r="BH56" s="485"/>
      <c r="BI56" s="485"/>
      <c r="BJ56" s="485"/>
      <c r="BK56" s="486"/>
    </row>
    <row r="57" spans="1:63" ht="16" customHeight="1" x14ac:dyDescent="0.25">
      <c r="A57" s="548"/>
      <c r="B57" s="177" t="str">
        <f>Sprache!A146</f>
        <v>push-up lock</v>
      </c>
      <c r="C57" s="178"/>
      <c r="D57" s="279"/>
      <c r="E57" s="279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280"/>
      <c r="R57" s="178"/>
      <c r="S57" s="178"/>
      <c r="T57" s="178"/>
      <c r="U57" s="295" t="s">
        <v>56</v>
      </c>
      <c r="V57" s="533"/>
      <c r="W57" s="534"/>
      <c r="X57" s="534"/>
      <c r="Y57" s="534"/>
      <c r="Z57" s="534"/>
      <c r="AA57" s="535"/>
      <c r="AB57" s="533"/>
      <c r="AC57" s="534"/>
      <c r="AD57" s="534"/>
      <c r="AE57" s="534"/>
      <c r="AF57" s="534"/>
      <c r="AG57" s="535"/>
      <c r="AH57" s="533"/>
      <c r="AI57" s="534"/>
      <c r="AJ57" s="534"/>
      <c r="AK57" s="534"/>
      <c r="AL57" s="534"/>
      <c r="AM57" s="535"/>
      <c r="AN57" s="533"/>
      <c r="AO57" s="534"/>
      <c r="AP57" s="534"/>
      <c r="AQ57" s="534"/>
      <c r="AR57" s="534"/>
      <c r="AS57" s="535"/>
      <c r="AT57" s="533"/>
      <c r="AU57" s="534"/>
      <c r="AV57" s="534"/>
      <c r="AW57" s="534"/>
      <c r="AX57" s="534"/>
      <c r="AY57" s="535"/>
      <c r="AZ57" s="533"/>
      <c r="BA57" s="534"/>
      <c r="BB57" s="534"/>
      <c r="BC57" s="534"/>
      <c r="BD57" s="534"/>
      <c r="BE57" s="535"/>
      <c r="BF57" s="533"/>
      <c r="BG57" s="534"/>
      <c r="BH57" s="534"/>
      <c r="BI57" s="534"/>
      <c r="BJ57" s="534"/>
      <c r="BK57" s="535"/>
    </row>
    <row r="58" spans="1:63" ht="16" customHeight="1" x14ac:dyDescent="0.25">
      <c r="A58" s="548"/>
      <c r="B58" s="313" t="str">
        <f>Sprache!$A$193&amp;" "&amp;Sprache!$A$208&amp;" "&amp;Sprache!$A$146</f>
        <v>safety roller blinds always with push-up lock</v>
      </c>
      <c r="C58" s="99"/>
      <c r="D58" s="167"/>
      <c r="E58" s="167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294"/>
      <c r="R58" s="99"/>
      <c r="S58" s="99"/>
      <c r="T58" s="99"/>
      <c r="U58" s="312"/>
      <c r="V58" s="493"/>
      <c r="W58" s="494"/>
      <c r="X58" s="494"/>
      <c r="Y58" s="494"/>
      <c r="Z58" s="494"/>
      <c r="AA58" s="495"/>
      <c r="AB58" s="493"/>
      <c r="AC58" s="494"/>
      <c r="AD58" s="494"/>
      <c r="AE58" s="494"/>
      <c r="AF58" s="494"/>
      <c r="AG58" s="495"/>
      <c r="AH58" s="493"/>
      <c r="AI58" s="494"/>
      <c r="AJ58" s="494"/>
      <c r="AK58" s="494"/>
      <c r="AL58" s="494"/>
      <c r="AM58" s="495"/>
      <c r="AN58" s="493"/>
      <c r="AO58" s="494"/>
      <c r="AP58" s="494"/>
      <c r="AQ58" s="494"/>
      <c r="AR58" s="494"/>
      <c r="AS58" s="495"/>
      <c r="AT58" s="493"/>
      <c r="AU58" s="494"/>
      <c r="AV58" s="494"/>
      <c r="AW58" s="494"/>
      <c r="AX58" s="494"/>
      <c r="AY58" s="495"/>
      <c r="AZ58" s="493"/>
      <c r="BA58" s="494"/>
      <c r="BB58" s="494"/>
      <c r="BC58" s="494"/>
      <c r="BD58" s="494"/>
      <c r="BE58" s="495"/>
      <c r="BF58" s="493"/>
      <c r="BG58" s="494"/>
      <c r="BH58" s="494"/>
      <c r="BI58" s="494"/>
      <c r="BJ58" s="494"/>
      <c r="BK58" s="495"/>
    </row>
    <row r="59" spans="1:63" ht="16" customHeight="1" x14ac:dyDescent="0.25">
      <c r="A59" s="548"/>
      <c r="B59" s="177" t="str">
        <f>Sprache!$A$149</f>
        <v>end rail noise-suppression profile</v>
      </c>
      <c r="C59" s="178"/>
      <c r="D59" s="279"/>
      <c r="E59" s="279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280"/>
      <c r="R59" s="178"/>
      <c r="S59" s="178"/>
      <c r="T59" s="178"/>
      <c r="U59" s="101" t="s">
        <v>56</v>
      </c>
      <c r="V59" s="484"/>
      <c r="W59" s="485"/>
      <c r="X59" s="485"/>
      <c r="Y59" s="485"/>
      <c r="Z59" s="485"/>
      <c r="AA59" s="486"/>
      <c r="AB59" s="484"/>
      <c r="AC59" s="485"/>
      <c r="AD59" s="485"/>
      <c r="AE59" s="485"/>
      <c r="AF59" s="485"/>
      <c r="AG59" s="486"/>
      <c r="AH59" s="484"/>
      <c r="AI59" s="485"/>
      <c r="AJ59" s="485"/>
      <c r="AK59" s="485"/>
      <c r="AL59" s="485"/>
      <c r="AM59" s="486"/>
      <c r="AN59" s="484"/>
      <c r="AO59" s="485"/>
      <c r="AP59" s="485"/>
      <c r="AQ59" s="485"/>
      <c r="AR59" s="485"/>
      <c r="AS59" s="486"/>
      <c r="AT59" s="484"/>
      <c r="AU59" s="485"/>
      <c r="AV59" s="485"/>
      <c r="AW59" s="485"/>
      <c r="AX59" s="485"/>
      <c r="AY59" s="486"/>
      <c r="AZ59" s="484"/>
      <c r="BA59" s="485"/>
      <c r="BB59" s="485"/>
      <c r="BC59" s="485"/>
      <c r="BD59" s="485"/>
      <c r="BE59" s="486"/>
      <c r="BF59" s="484"/>
      <c r="BG59" s="485"/>
      <c r="BH59" s="485"/>
      <c r="BI59" s="485"/>
      <c r="BJ59" s="485"/>
      <c r="BK59" s="486"/>
    </row>
    <row r="60" spans="1:63" ht="16" customHeight="1" x14ac:dyDescent="0.25">
      <c r="A60" s="548"/>
      <c r="B60" s="298" t="str">
        <f>"("&amp;Sprache!A105&amp;" Typ 4004 "&amp;Sprache!A191&amp;")"</f>
        <v>(with Typ 4004 not available)</v>
      </c>
      <c r="C60" s="168"/>
      <c r="D60" s="115"/>
      <c r="E60" s="115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09"/>
      <c r="R60" s="168"/>
      <c r="S60" s="168"/>
      <c r="T60" s="168"/>
      <c r="U60" s="296"/>
      <c r="V60" s="556"/>
      <c r="W60" s="557"/>
      <c r="X60" s="557"/>
      <c r="Y60" s="557"/>
      <c r="Z60" s="557"/>
      <c r="AA60" s="557"/>
      <c r="AB60" s="557"/>
      <c r="AC60" s="557"/>
      <c r="AD60" s="557"/>
      <c r="AE60" s="557"/>
      <c r="AF60" s="557"/>
      <c r="AG60" s="557"/>
      <c r="AH60" s="557"/>
      <c r="AI60" s="557"/>
      <c r="AJ60" s="557"/>
      <c r="AK60" s="557"/>
      <c r="AL60" s="557"/>
      <c r="AM60" s="557"/>
      <c r="AN60" s="557"/>
      <c r="AO60" s="557"/>
      <c r="AP60" s="557"/>
      <c r="AQ60" s="557"/>
      <c r="AR60" s="557"/>
      <c r="AS60" s="557"/>
      <c r="AT60" s="557"/>
      <c r="AU60" s="557"/>
      <c r="AV60" s="557"/>
      <c r="AW60" s="557"/>
      <c r="AX60" s="557"/>
      <c r="AY60" s="557"/>
      <c r="AZ60" s="557"/>
      <c r="BA60" s="557"/>
      <c r="BB60" s="557"/>
      <c r="BC60" s="557"/>
      <c r="BD60" s="557"/>
      <c r="BE60" s="557"/>
      <c r="BF60" s="557"/>
      <c r="BG60" s="557"/>
      <c r="BH60" s="557"/>
      <c r="BI60" s="557"/>
      <c r="BJ60" s="557"/>
      <c r="BK60" s="558"/>
    </row>
    <row r="61" spans="1:63" ht="16" customHeight="1" x14ac:dyDescent="0.25">
      <c r="A61" s="548"/>
      <c r="B61" s="177" t="str">
        <f>Sprache!$A$147&amp;" "&amp;Sprache!$A$148</f>
        <v>end-rail lock locking length</v>
      </c>
      <c r="C61" s="178"/>
      <c r="D61" s="279"/>
      <c r="E61" s="279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280"/>
      <c r="R61" s="178"/>
      <c r="S61" s="178"/>
      <c r="T61" s="164"/>
      <c r="U61" s="185" t="s">
        <v>717</v>
      </c>
      <c r="V61" s="484"/>
      <c r="W61" s="485"/>
      <c r="X61" s="485"/>
      <c r="Y61" s="485"/>
      <c r="Z61" s="485"/>
      <c r="AA61" s="486"/>
      <c r="AB61" s="484"/>
      <c r="AC61" s="485"/>
      <c r="AD61" s="485"/>
      <c r="AE61" s="485"/>
      <c r="AF61" s="485"/>
      <c r="AG61" s="486"/>
      <c r="AH61" s="484"/>
      <c r="AI61" s="485"/>
      <c r="AJ61" s="485"/>
      <c r="AK61" s="485"/>
      <c r="AL61" s="485"/>
      <c r="AM61" s="486"/>
      <c r="AN61" s="484"/>
      <c r="AO61" s="485"/>
      <c r="AP61" s="485"/>
      <c r="AQ61" s="485"/>
      <c r="AR61" s="485"/>
      <c r="AS61" s="486"/>
      <c r="AT61" s="484"/>
      <c r="AU61" s="485"/>
      <c r="AV61" s="485"/>
      <c r="AW61" s="485"/>
      <c r="AX61" s="485"/>
      <c r="AY61" s="486"/>
      <c r="AZ61" s="484"/>
      <c r="BA61" s="485"/>
      <c r="BB61" s="485"/>
      <c r="BC61" s="485"/>
      <c r="BD61" s="485"/>
      <c r="BE61" s="486"/>
      <c r="BF61" s="484"/>
      <c r="BG61" s="485"/>
      <c r="BH61" s="485"/>
      <c r="BI61" s="485"/>
      <c r="BJ61" s="485"/>
      <c r="BK61" s="486"/>
    </row>
    <row r="62" spans="1:63" ht="16" customHeight="1" x14ac:dyDescent="0.25">
      <c r="A62" s="548"/>
      <c r="B62" s="179" t="s">
        <v>730</v>
      </c>
      <c r="C62" s="99"/>
      <c r="D62" s="167"/>
      <c r="E62" s="167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294"/>
      <c r="R62" s="99"/>
      <c r="S62" s="99"/>
      <c r="T62" s="164"/>
      <c r="U62" s="185" t="s">
        <v>718</v>
      </c>
      <c r="V62" s="484"/>
      <c r="W62" s="485"/>
      <c r="X62" s="485"/>
      <c r="Y62" s="485"/>
      <c r="Z62" s="485"/>
      <c r="AA62" s="486"/>
      <c r="AB62" s="484"/>
      <c r="AC62" s="485"/>
      <c r="AD62" s="485"/>
      <c r="AE62" s="485"/>
      <c r="AF62" s="485"/>
      <c r="AG62" s="486"/>
      <c r="AH62" s="484"/>
      <c r="AI62" s="485"/>
      <c r="AJ62" s="485"/>
      <c r="AK62" s="485"/>
      <c r="AL62" s="485"/>
      <c r="AM62" s="486"/>
      <c r="AN62" s="484"/>
      <c r="AO62" s="485"/>
      <c r="AP62" s="485"/>
      <c r="AQ62" s="485"/>
      <c r="AR62" s="485"/>
      <c r="AS62" s="486"/>
      <c r="AT62" s="484"/>
      <c r="AU62" s="485"/>
      <c r="AV62" s="485"/>
      <c r="AW62" s="485"/>
      <c r="AX62" s="485"/>
      <c r="AY62" s="486"/>
      <c r="AZ62" s="484"/>
      <c r="BA62" s="485"/>
      <c r="BB62" s="485"/>
      <c r="BC62" s="485"/>
      <c r="BD62" s="485"/>
      <c r="BE62" s="486"/>
      <c r="BF62" s="484"/>
      <c r="BG62" s="485"/>
      <c r="BH62" s="485"/>
      <c r="BI62" s="485"/>
      <c r="BJ62" s="485"/>
      <c r="BK62" s="486"/>
    </row>
    <row r="63" spans="1:63" ht="16" customHeight="1" x14ac:dyDescent="0.25">
      <c r="A63" s="548"/>
      <c r="B63" s="177" t="str">
        <f>Sprache!$A$181&amp;" "&amp;Sprache!$A$207</f>
        <v>roller length 0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178"/>
      <c r="O63" s="178"/>
      <c r="P63" s="178"/>
      <c r="Q63" s="6"/>
      <c r="R63" s="6"/>
      <c r="S63" s="178"/>
      <c r="T63" s="178"/>
      <c r="U63" s="183"/>
      <c r="V63" s="484"/>
      <c r="W63" s="485"/>
      <c r="X63" s="485"/>
      <c r="Y63" s="485"/>
      <c r="Z63" s="485"/>
      <c r="AA63" s="486"/>
      <c r="AB63" s="484"/>
      <c r="AC63" s="485"/>
      <c r="AD63" s="485"/>
      <c r="AE63" s="485"/>
      <c r="AF63" s="485"/>
      <c r="AG63" s="486"/>
      <c r="AH63" s="484"/>
      <c r="AI63" s="485"/>
      <c r="AJ63" s="485"/>
      <c r="AK63" s="485"/>
      <c r="AL63" s="485"/>
      <c r="AM63" s="486"/>
      <c r="AN63" s="484"/>
      <c r="AO63" s="485"/>
      <c r="AP63" s="485"/>
      <c r="AQ63" s="485"/>
      <c r="AR63" s="485"/>
      <c r="AS63" s="486"/>
      <c r="AT63" s="484"/>
      <c r="AU63" s="485"/>
      <c r="AV63" s="485"/>
      <c r="AW63" s="485"/>
      <c r="AX63" s="485"/>
      <c r="AY63" s="486"/>
      <c r="AZ63" s="484"/>
      <c r="BA63" s="485"/>
      <c r="BB63" s="485"/>
      <c r="BC63" s="485"/>
      <c r="BD63" s="485"/>
      <c r="BE63" s="486"/>
      <c r="BF63" s="484"/>
      <c r="BG63" s="485"/>
      <c r="BH63" s="485"/>
      <c r="BI63" s="485"/>
      <c r="BJ63" s="485"/>
      <c r="BK63" s="486"/>
    </row>
    <row r="64" spans="1:63" ht="16" customHeight="1" x14ac:dyDescent="0.25">
      <c r="A64" s="548"/>
      <c r="B64" s="525" t="str">
        <f>Sprache!$A$101</f>
        <v>Cover plate / Cover plate code</v>
      </c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526"/>
      <c r="O64" s="526"/>
      <c r="P64" s="526"/>
      <c r="Q64" s="526"/>
      <c r="R64" s="526"/>
      <c r="S64" s="526"/>
      <c r="T64" s="526"/>
      <c r="U64" s="527"/>
      <c r="V64" s="484"/>
      <c r="W64" s="485"/>
      <c r="X64" s="485"/>
      <c r="Y64" s="485"/>
      <c r="Z64" s="485"/>
      <c r="AA64" s="486"/>
      <c r="AB64" s="484"/>
      <c r="AC64" s="485"/>
      <c r="AD64" s="485"/>
      <c r="AE64" s="485"/>
      <c r="AF64" s="485"/>
      <c r="AG64" s="486"/>
      <c r="AH64" s="484"/>
      <c r="AI64" s="485"/>
      <c r="AJ64" s="485"/>
      <c r="AK64" s="485"/>
      <c r="AL64" s="485"/>
      <c r="AM64" s="486"/>
      <c r="AN64" s="484"/>
      <c r="AO64" s="485"/>
      <c r="AP64" s="485"/>
      <c r="AQ64" s="485"/>
      <c r="AR64" s="485"/>
      <c r="AS64" s="486"/>
      <c r="AT64" s="484"/>
      <c r="AU64" s="485"/>
      <c r="AV64" s="485"/>
      <c r="AW64" s="485"/>
      <c r="AX64" s="485"/>
      <c r="AY64" s="486"/>
      <c r="AZ64" s="484"/>
      <c r="BA64" s="485"/>
      <c r="BB64" s="485"/>
      <c r="BC64" s="485"/>
      <c r="BD64" s="485"/>
      <c r="BE64" s="486"/>
      <c r="BF64" s="484"/>
      <c r="BG64" s="485"/>
      <c r="BH64" s="485"/>
      <c r="BI64" s="485"/>
      <c r="BJ64" s="485"/>
      <c r="BK64" s="486"/>
    </row>
    <row r="65" spans="1:63" ht="16" customHeight="1" x14ac:dyDescent="0.25">
      <c r="A65" s="549"/>
      <c r="B65" s="316" t="str">
        <f>Sprache!$A$103</f>
        <v>Malax seal / Seal code</v>
      </c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181"/>
      <c r="S65" s="181"/>
      <c r="T65" s="181"/>
      <c r="U65" s="317"/>
      <c r="V65" s="530"/>
      <c r="W65" s="531"/>
      <c r="X65" s="531"/>
      <c r="Y65" s="531"/>
      <c r="Z65" s="531"/>
      <c r="AA65" s="532"/>
      <c r="AB65" s="530"/>
      <c r="AC65" s="531"/>
      <c r="AD65" s="531"/>
      <c r="AE65" s="531"/>
      <c r="AF65" s="531"/>
      <c r="AG65" s="532"/>
      <c r="AH65" s="530"/>
      <c r="AI65" s="531"/>
      <c r="AJ65" s="531"/>
      <c r="AK65" s="531"/>
      <c r="AL65" s="531"/>
      <c r="AM65" s="532"/>
      <c r="AN65" s="530"/>
      <c r="AO65" s="531"/>
      <c r="AP65" s="531"/>
      <c r="AQ65" s="531"/>
      <c r="AR65" s="531"/>
      <c r="AS65" s="532"/>
      <c r="AT65" s="530"/>
      <c r="AU65" s="531"/>
      <c r="AV65" s="531"/>
      <c r="AW65" s="531"/>
      <c r="AX65" s="531"/>
      <c r="AY65" s="532"/>
      <c r="AZ65" s="530"/>
      <c r="BA65" s="531"/>
      <c r="BB65" s="531"/>
      <c r="BC65" s="531"/>
      <c r="BD65" s="531"/>
      <c r="BE65" s="532"/>
      <c r="BF65" s="530"/>
      <c r="BG65" s="531"/>
      <c r="BH65" s="531"/>
      <c r="BI65" s="531"/>
      <c r="BJ65" s="531"/>
      <c r="BK65" s="532"/>
    </row>
    <row r="66" spans="1:63" ht="80.150000000000006" customHeight="1" x14ac:dyDescent="0.25">
      <c r="A66" s="314"/>
      <c r="B66" s="300" t="str">
        <f>Sprache!$A$205</f>
        <v>remark</v>
      </c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168"/>
      <c r="S66" s="168"/>
      <c r="T66" s="168"/>
      <c r="U66" s="168"/>
      <c r="V66" s="493"/>
      <c r="W66" s="494"/>
      <c r="X66" s="494"/>
      <c r="Y66" s="494"/>
      <c r="Z66" s="494"/>
      <c r="AA66" s="495"/>
      <c r="AB66" s="493"/>
      <c r="AC66" s="494"/>
      <c r="AD66" s="494"/>
      <c r="AE66" s="494"/>
      <c r="AF66" s="494"/>
      <c r="AG66" s="495"/>
      <c r="AH66" s="493"/>
      <c r="AI66" s="494"/>
      <c r="AJ66" s="494"/>
      <c r="AK66" s="494"/>
      <c r="AL66" s="494"/>
      <c r="AM66" s="495"/>
      <c r="AN66" s="493"/>
      <c r="AO66" s="494"/>
      <c r="AP66" s="494"/>
      <c r="AQ66" s="494"/>
      <c r="AR66" s="494"/>
      <c r="AS66" s="495"/>
      <c r="AT66" s="493"/>
      <c r="AU66" s="494"/>
      <c r="AV66" s="494"/>
      <c r="AW66" s="494"/>
      <c r="AX66" s="494"/>
      <c r="AY66" s="495"/>
      <c r="AZ66" s="493"/>
      <c r="BA66" s="494"/>
      <c r="BB66" s="494"/>
      <c r="BC66" s="494"/>
      <c r="BD66" s="494"/>
      <c r="BE66" s="495"/>
      <c r="BF66" s="493"/>
      <c r="BG66" s="494"/>
      <c r="BH66" s="494"/>
      <c r="BI66" s="494"/>
      <c r="BJ66" s="494"/>
      <c r="BK66" s="495"/>
    </row>
    <row r="67" spans="1:63" ht="13" thickBot="1" x14ac:dyDescent="0.3">
      <c r="A67" s="315"/>
      <c r="B67" s="184" t="str">
        <f>"*)  "&amp;Sprache!$A$111&amp;" "&amp;Sprache!$A$117&amp;": BE = "&amp;Sprache!$A$118&amp;"; HO = "&amp;Sprache!$A$119&amp;"; BL = "&amp;Sprache!$A$120&amp;"; ME = "&amp;Sprache!$A$121&amp;"; EP = "&amp;Sprache!$A$122</f>
        <v>*)  Installation on: BE = Concrete; HO = wood; BL = sheet metal; ME = metal; EP = insert plate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5"/>
    </row>
    <row r="68" spans="1:63" ht="16" customHeight="1" x14ac:dyDescent="0.25">
      <c r="A68" s="79" t="str">
        <f>Titelblatt!$A$60</f>
        <v>Copyright by SSAG / gcp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449" t="str">
        <f>Titelblatt!$L$60</f>
        <v>Intranet/Massaufnahmeformulare Schenker/MF_RL_P4000_P4001_P4002_P4004</v>
      </c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49"/>
      <c r="AD68" s="449"/>
      <c r="AE68" s="449"/>
      <c r="AF68" s="449"/>
      <c r="AG68" s="449"/>
      <c r="AH68" s="449"/>
      <c r="AI68" s="449"/>
      <c r="AJ68" s="449"/>
      <c r="AK68" s="449"/>
      <c r="AL68" s="449"/>
      <c r="AM68" s="449"/>
      <c r="AN68" s="449"/>
      <c r="AO68" s="449"/>
      <c r="AP68" s="449"/>
      <c r="AQ68" s="449"/>
      <c r="AR68" s="449"/>
      <c r="AS68" s="449"/>
      <c r="AT68" s="449"/>
      <c r="AU68" s="449"/>
      <c r="AV68" s="449"/>
      <c r="AW68" s="449"/>
      <c r="AX68" s="449"/>
      <c r="AY68" s="449"/>
      <c r="AZ68" s="449"/>
      <c r="BA68" s="449"/>
      <c r="BB68" s="449"/>
      <c r="BC68" s="528" t="str">
        <f>Titelblatt!$BC$60</f>
        <v>30.10.2017/AX Ver. 3</v>
      </c>
      <c r="BD68" s="529"/>
      <c r="BE68" s="529"/>
      <c r="BF68" s="529"/>
      <c r="BG68" s="529"/>
      <c r="BH68" s="529"/>
      <c r="BI68" s="529"/>
      <c r="BJ68" s="529"/>
      <c r="BK68" s="529"/>
    </row>
    <row r="69" spans="1:6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</sheetData>
  <sheetProtection sheet="1" objects="1" scenarios="1" selectLockedCells="1"/>
  <mergeCells count="516">
    <mergeCell ref="AZ57:BE58"/>
    <mergeCell ref="BF57:BK58"/>
    <mergeCell ref="A54:A65"/>
    <mergeCell ref="AZ66:BE66"/>
    <mergeCell ref="BF66:BK66"/>
    <mergeCell ref="BF59:BK59"/>
    <mergeCell ref="V60:BK60"/>
    <mergeCell ref="AN61:AS61"/>
    <mergeCell ref="BF63:BK63"/>
    <mergeCell ref="AZ63:BE63"/>
    <mergeCell ref="V54:AA55"/>
    <mergeCell ref="AB54:AG55"/>
    <mergeCell ref="AH54:AM55"/>
    <mergeCell ref="AN54:AS55"/>
    <mergeCell ref="AT54:AY55"/>
    <mergeCell ref="AZ54:BE55"/>
    <mergeCell ref="AB61:AG61"/>
    <mergeCell ref="V61:AA61"/>
    <mergeCell ref="V62:AA62"/>
    <mergeCell ref="AB62:AG62"/>
    <mergeCell ref="AH62:AM62"/>
    <mergeCell ref="V59:AA59"/>
    <mergeCell ref="AO1:BE1"/>
    <mergeCell ref="AO2:BE2"/>
    <mergeCell ref="AB63:AG63"/>
    <mergeCell ref="V63:AA63"/>
    <mergeCell ref="V44:AA44"/>
    <mergeCell ref="BF53:BK53"/>
    <mergeCell ref="AN51:AS51"/>
    <mergeCell ref="AT51:AY51"/>
    <mergeCell ref="AZ51:BE51"/>
    <mergeCell ref="BF51:BK51"/>
    <mergeCell ref="BF47:BK47"/>
    <mergeCell ref="AT41:AY41"/>
    <mergeCell ref="BF49:BK49"/>
    <mergeCell ref="BF43:BK43"/>
    <mergeCell ref="AH42:AM42"/>
    <mergeCell ref="AB44:AG44"/>
    <mergeCell ref="AT45:AY45"/>
    <mergeCell ref="AN59:AS59"/>
    <mergeCell ref="AT59:AY59"/>
    <mergeCell ref="AZ59:BE59"/>
    <mergeCell ref="V49:AA49"/>
    <mergeCell ref="AB49:AG49"/>
    <mergeCell ref="AH49:AM49"/>
    <mergeCell ref="AN49:AS49"/>
    <mergeCell ref="A48:A53"/>
    <mergeCell ref="V52:AA52"/>
    <mergeCell ref="AB52:AG52"/>
    <mergeCell ref="V50:AA50"/>
    <mergeCell ref="AB50:AG50"/>
    <mergeCell ref="AH50:AM50"/>
    <mergeCell ref="AN50:AS50"/>
    <mergeCell ref="AT50:AY50"/>
    <mergeCell ref="AZ50:BE50"/>
    <mergeCell ref="AT53:AY53"/>
    <mergeCell ref="AZ48:BE48"/>
    <mergeCell ref="AT49:AY49"/>
    <mergeCell ref="AZ49:BE49"/>
    <mergeCell ref="AN53:AS53"/>
    <mergeCell ref="AZ53:BE53"/>
    <mergeCell ref="V51:AA51"/>
    <mergeCell ref="AB51:AG51"/>
    <mergeCell ref="AH51:AM51"/>
    <mergeCell ref="AN52:AS52"/>
    <mergeCell ref="AT52:AY52"/>
    <mergeCell ref="BF52:BK52"/>
    <mergeCell ref="V53:AA53"/>
    <mergeCell ref="AB53:AG53"/>
    <mergeCell ref="AT48:AY48"/>
    <mergeCell ref="AT66:AY66"/>
    <mergeCell ref="A12:A21"/>
    <mergeCell ref="A22:A37"/>
    <mergeCell ref="BF12:BK12"/>
    <mergeCell ref="A38:A47"/>
    <mergeCell ref="B27:BK27"/>
    <mergeCell ref="B32:BK32"/>
    <mergeCell ref="BF45:BK45"/>
    <mergeCell ref="AB41:AG41"/>
    <mergeCell ref="AH41:AM41"/>
    <mergeCell ref="AN41:AS41"/>
    <mergeCell ref="V47:AA47"/>
    <mergeCell ref="AB47:AG47"/>
    <mergeCell ref="AH47:AM47"/>
    <mergeCell ref="AN47:AS47"/>
    <mergeCell ref="AT47:AY47"/>
    <mergeCell ref="AZ47:BE47"/>
    <mergeCell ref="B39:M39"/>
    <mergeCell ref="V39:X39"/>
    <mergeCell ref="Y39:AA39"/>
    <mergeCell ref="AZ45:BE45"/>
    <mergeCell ref="V31:AA31"/>
    <mergeCell ref="AB39:AD39"/>
    <mergeCell ref="AE39:AG39"/>
    <mergeCell ref="AH39:AJ39"/>
    <mergeCell ref="AK39:AM39"/>
    <mergeCell ref="AN39:AP39"/>
    <mergeCell ref="AQ39:AS39"/>
    <mergeCell ref="V34:AA34"/>
    <mergeCell ref="AB34:AG34"/>
    <mergeCell ref="V36:AA36"/>
    <mergeCell ref="AH36:AM36"/>
    <mergeCell ref="V33:AA33"/>
    <mergeCell ref="AB33:AG33"/>
    <mergeCell ref="AH33:AM33"/>
    <mergeCell ref="AN33:AS33"/>
    <mergeCell ref="V35:AA35"/>
    <mergeCell ref="AN37:AS37"/>
    <mergeCell ref="AN36:AS36"/>
    <mergeCell ref="AB42:AG42"/>
    <mergeCell ref="B38:M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V21:X21"/>
    <mergeCell ref="Y21:AD21"/>
    <mergeCell ref="AE21:AJ21"/>
    <mergeCell ref="AK21:AP21"/>
    <mergeCell ref="AQ21:AV21"/>
    <mergeCell ref="AW21:BB21"/>
    <mergeCell ref="BC21:BH21"/>
    <mergeCell ref="BI21:BK21"/>
    <mergeCell ref="AT28:AY28"/>
    <mergeCell ref="BF24:BK24"/>
    <mergeCell ref="AZ22:BE22"/>
    <mergeCell ref="AZ24:BE24"/>
    <mergeCell ref="AH28:AM28"/>
    <mergeCell ref="V26:AA26"/>
    <mergeCell ref="V28:AA28"/>
    <mergeCell ref="V24:AA24"/>
    <mergeCell ref="AH24:AM24"/>
    <mergeCell ref="AH22:AM22"/>
    <mergeCell ref="AZ28:BE28"/>
    <mergeCell ref="AZ26:BE26"/>
    <mergeCell ref="AT22:AY22"/>
    <mergeCell ref="AH26:AM26"/>
    <mergeCell ref="AB26:AG26"/>
    <mergeCell ref="BF26:BK26"/>
    <mergeCell ref="BI39:BK39"/>
    <mergeCell ref="AZ39:BB39"/>
    <mergeCell ref="BC39:BE39"/>
    <mergeCell ref="AT42:AY42"/>
    <mergeCell ref="AZ42:BE42"/>
    <mergeCell ref="BF42:BK42"/>
    <mergeCell ref="V41:AA41"/>
    <mergeCell ref="AZ36:BE36"/>
    <mergeCell ref="AZ35:BE35"/>
    <mergeCell ref="AZ38:BB38"/>
    <mergeCell ref="BC38:BE38"/>
    <mergeCell ref="BF39:BH39"/>
    <mergeCell ref="AB37:AG37"/>
    <mergeCell ref="V42:AA42"/>
    <mergeCell ref="AN35:AS35"/>
    <mergeCell ref="AT35:AY35"/>
    <mergeCell ref="AT38:AV38"/>
    <mergeCell ref="AW38:AY38"/>
    <mergeCell ref="AT39:AV39"/>
    <mergeCell ref="AW39:AY39"/>
    <mergeCell ref="AB36:AG36"/>
    <mergeCell ref="AH35:AM35"/>
    <mergeCell ref="BF37:BK37"/>
    <mergeCell ref="V37:AA37"/>
    <mergeCell ref="V19:AA19"/>
    <mergeCell ref="AB19:AG19"/>
    <mergeCell ref="AH19:AM19"/>
    <mergeCell ref="AN19:AS19"/>
    <mergeCell ref="AT19:AY19"/>
    <mergeCell ref="AZ19:BE19"/>
    <mergeCell ref="BF19:BK19"/>
    <mergeCell ref="V20:AA20"/>
    <mergeCell ref="AB20:AG20"/>
    <mergeCell ref="AH20:AM20"/>
    <mergeCell ref="AN20:AS20"/>
    <mergeCell ref="AT20:AY20"/>
    <mergeCell ref="AZ20:BE20"/>
    <mergeCell ref="BF20:BK20"/>
    <mergeCell ref="AZ17:BE17"/>
    <mergeCell ref="AB14:AG14"/>
    <mergeCell ref="BF17:BK17"/>
    <mergeCell ref="V18:AA18"/>
    <mergeCell ref="AB18:AG18"/>
    <mergeCell ref="AH18:AM18"/>
    <mergeCell ref="AN18:AS18"/>
    <mergeCell ref="AT18:AY18"/>
    <mergeCell ref="AZ18:BE18"/>
    <mergeCell ref="BF18:BK18"/>
    <mergeCell ref="V15:AA15"/>
    <mergeCell ref="AB15:AG15"/>
    <mergeCell ref="AH15:AM15"/>
    <mergeCell ref="AN15:AS15"/>
    <mergeCell ref="AT15:AY15"/>
    <mergeCell ref="AZ15:BE15"/>
    <mergeCell ref="BF15:BK15"/>
    <mergeCell ref="V16:AA16"/>
    <mergeCell ref="AB16:AG16"/>
    <mergeCell ref="AZ16:BE16"/>
    <mergeCell ref="BF16:BK16"/>
    <mergeCell ref="V13:AA13"/>
    <mergeCell ref="AB13:AG13"/>
    <mergeCell ref="AH13:AM13"/>
    <mergeCell ref="AN13:AS13"/>
    <mergeCell ref="AT13:AY13"/>
    <mergeCell ref="AZ13:BE13"/>
    <mergeCell ref="V14:AA14"/>
    <mergeCell ref="Z10:AA10"/>
    <mergeCell ref="AT11:AY11"/>
    <mergeCell ref="AT12:AY12"/>
    <mergeCell ref="AX10:AY10"/>
    <mergeCell ref="AH10:AI10"/>
    <mergeCell ref="X10:Y10"/>
    <mergeCell ref="V10:W10"/>
    <mergeCell ref="AZ12:BE12"/>
    <mergeCell ref="AZ11:BE11"/>
    <mergeCell ref="AN12:AS12"/>
    <mergeCell ref="AB12:AG12"/>
    <mergeCell ref="AB10:AC10"/>
    <mergeCell ref="AD10:AE10"/>
    <mergeCell ref="AF10:AG10"/>
    <mergeCell ref="V12:AA12"/>
    <mergeCell ref="AN11:AS11"/>
    <mergeCell ref="AN22:AS22"/>
    <mergeCell ref="AN28:AS28"/>
    <mergeCell ref="AN25:AS25"/>
    <mergeCell ref="AT26:AY26"/>
    <mergeCell ref="AT24:AY24"/>
    <mergeCell ref="AN34:AS34"/>
    <mergeCell ref="AT34:AY34"/>
    <mergeCell ref="V11:AA11"/>
    <mergeCell ref="AB11:AG11"/>
    <mergeCell ref="AH11:AM11"/>
    <mergeCell ref="AB29:AG29"/>
    <mergeCell ref="AT30:AY30"/>
    <mergeCell ref="AH29:AM29"/>
    <mergeCell ref="AH14:AM14"/>
    <mergeCell ref="AH16:AM16"/>
    <mergeCell ref="AN16:AS16"/>
    <mergeCell ref="AT16:AY16"/>
    <mergeCell ref="V17:AA17"/>
    <mergeCell ref="AN14:AS14"/>
    <mergeCell ref="AT14:AY14"/>
    <mergeCell ref="AB17:AG17"/>
    <mergeCell ref="AH17:AM17"/>
    <mergeCell ref="AN17:AS17"/>
    <mergeCell ref="AT17:AY17"/>
    <mergeCell ref="AB46:AG46"/>
    <mergeCell ref="V46:AA46"/>
    <mergeCell ref="V43:AA43"/>
    <mergeCell ref="AB43:AG43"/>
    <mergeCell ref="AH43:AM43"/>
    <mergeCell ref="AH53:AM53"/>
    <mergeCell ref="AH48:AM48"/>
    <mergeCell ref="AH56:AM56"/>
    <mergeCell ref="AT25:AY25"/>
    <mergeCell ref="V45:AA45"/>
    <mergeCell ref="AB45:AG45"/>
    <mergeCell ref="AH45:AM45"/>
    <mergeCell ref="AN45:AS45"/>
    <mergeCell ref="AB59:AG59"/>
    <mergeCell ref="AH59:AM59"/>
    <mergeCell ref="AH52:AM52"/>
    <mergeCell ref="AH61:AM61"/>
    <mergeCell ref="V57:AA58"/>
    <mergeCell ref="AB57:AG58"/>
    <mergeCell ref="AH57:AM58"/>
    <mergeCell ref="AT63:AY63"/>
    <mergeCell ref="AN63:AS63"/>
    <mergeCell ref="AH63:AM63"/>
    <mergeCell ref="AN62:AS62"/>
    <mergeCell ref="AT62:AY62"/>
    <mergeCell ref="AN57:AS58"/>
    <mergeCell ref="AT57:AY58"/>
    <mergeCell ref="BC68:BK68"/>
    <mergeCell ref="L68:BB68"/>
    <mergeCell ref="V65:AA65"/>
    <mergeCell ref="AB65:AG65"/>
    <mergeCell ref="AH65:AM65"/>
    <mergeCell ref="AN65:AS65"/>
    <mergeCell ref="AT65:AY65"/>
    <mergeCell ref="AZ65:BE65"/>
    <mergeCell ref="BF65:BK65"/>
    <mergeCell ref="B64:U64"/>
    <mergeCell ref="V64:AA64"/>
    <mergeCell ref="AB64:AG64"/>
    <mergeCell ref="AH64:AM64"/>
    <mergeCell ref="AN64:AS64"/>
    <mergeCell ref="AT64:AY64"/>
    <mergeCell ref="AZ64:BE64"/>
    <mergeCell ref="BF64:BK64"/>
    <mergeCell ref="V66:AA66"/>
    <mergeCell ref="AB66:AG66"/>
    <mergeCell ref="AH66:AM66"/>
    <mergeCell ref="AN66:AS66"/>
    <mergeCell ref="AJ2:AM2"/>
    <mergeCell ref="AV10:AW10"/>
    <mergeCell ref="AV9:AW9"/>
    <mergeCell ref="AN10:AO10"/>
    <mergeCell ref="AP10:AQ10"/>
    <mergeCell ref="AP8:AQ8"/>
    <mergeCell ref="AR8:AS8"/>
    <mergeCell ref="AN9:AO9"/>
    <mergeCell ref="AP9:AQ9"/>
    <mergeCell ref="AV8:AW8"/>
    <mergeCell ref="AT5:AU5"/>
    <mergeCell ref="AT6:AU6"/>
    <mergeCell ref="AT7:AU7"/>
    <mergeCell ref="AR6:AS6"/>
    <mergeCell ref="AR10:AS10"/>
    <mergeCell ref="AR9:AS9"/>
    <mergeCell ref="AV5:AW5"/>
    <mergeCell ref="AJ6:AK6"/>
    <mergeCell ref="AV6:AW6"/>
    <mergeCell ref="V5:W5"/>
    <mergeCell ref="X5:Y5"/>
    <mergeCell ref="AD9:AE9"/>
    <mergeCell ref="AD5:AE5"/>
    <mergeCell ref="AH5:AI5"/>
    <mergeCell ref="AF7:AG7"/>
    <mergeCell ref="AF5:AG5"/>
    <mergeCell ref="AF2:AI2"/>
    <mergeCell ref="Z5:AA5"/>
    <mergeCell ref="V6:W6"/>
    <mergeCell ref="X6:Y6"/>
    <mergeCell ref="AD7:AE7"/>
    <mergeCell ref="AB8:AC8"/>
    <mergeCell ref="K1:AE2"/>
    <mergeCell ref="AB9:AC9"/>
    <mergeCell ref="AF8:AG8"/>
    <mergeCell ref="AH8:AI8"/>
    <mergeCell ref="AB5:AC5"/>
    <mergeCell ref="AF9:AG9"/>
    <mergeCell ref="AB7:AC7"/>
    <mergeCell ref="AD8:AE8"/>
    <mergeCell ref="Z6:AA6"/>
    <mergeCell ref="V9:W9"/>
    <mergeCell ref="AJ1:AM1"/>
    <mergeCell ref="K3:AE3"/>
    <mergeCell ref="AN30:AS30"/>
    <mergeCell ref="V25:AA25"/>
    <mergeCell ref="V30:AA30"/>
    <mergeCell ref="AB25:AG25"/>
    <mergeCell ref="AB28:AG28"/>
    <mergeCell ref="V29:AA29"/>
    <mergeCell ref="AN26:AS26"/>
    <mergeCell ref="AN24:AS24"/>
    <mergeCell ref="AH9:AI9"/>
    <mergeCell ref="Z7:AA7"/>
    <mergeCell ref="AB6:AC6"/>
    <mergeCell ref="AD6:AE6"/>
    <mergeCell ref="AF6:AG6"/>
    <mergeCell ref="AH6:AI6"/>
    <mergeCell ref="AN6:AO6"/>
    <mergeCell ref="AP6:AQ6"/>
    <mergeCell ref="AL5:AM5"/>
    <mergeCell ref="AP5:AQ5"/>
    <mergeCell ref="AF1:AI1"/>
    <mergeCell ref="X9:Y9"/>
    <mergeCell ref="Z9:AA9"/>
    <mergeCell ref="Z8:AA8"/>
    <mergeCell ref="BH6:BI6"/>
    <mergeCell ref="AZ7:BA7"/>
    <mergeCell ref="BD8:BE8"/>
    <mergeCell ref="AV7:AW7"/>
    <mergeCell ref="V8:W8"/>
    <mergeCell ref="X8:Y8"/>
    <mergeCell ref="AH7:AI7"/>
    <mergeCell ref="BD7:BE7"/>
    <mergeCell ref="AT8:AU8"/>
    <mergeCell ref="AR7:AS7"/>
    <mergeCell ref="AN7:AO7"/>
    <mergeCell ref="AP7:AQ7"/>
    <mergeCell ref="AX8:AY8"/>
    <mergeCell ref="AX7:AY7"/>
    <mergeCell ref="AX6:AY6"/>
    <mergeCell ref="BB6:BC6"/>
    <mergeCell ref="AZ14:BE14"/>
    <mergeCell ref="BF14:BK14"/>
    <mergeCell ref="BH8:BI8"/>
    <mergeCell ref="BH10:BI10"/>
    <mergeCell ref="BJ9:BK9"/>
    <mergeCell ref="BH9:BI9"/>
    <mergeCell ref="BF10:BG10"/>
    <mergeCell ref="BB8:BC8"/>
    <mergeCell ref="AT9:AU9"/>
    <mergeCell ref="BD10:BE10"/>
    <mergeCell ref="BJ10:BK10"/>
    <mergeCell ref="AX9:AY9"/>
    <mergeCell ref="BF13:BK13"/>
    <mergeCell ref="BF11:BK11"/>
    <mergeCell ref="BJ8:BK8"/>
    <mergeCell ref="AT10:AU10"/>
    <mergeCell ref="AZ10:BA10"/>
    <mergeCell ref="BD9:BE9"/>
    <mergeCell ref="BF8:BG8"/>
    <mergeCell ref="AZ9:BA9"/>
    <mergeCell ref="BF9:BG9"/>
    <mergeCell ref="BF30:BK30"/>
    <mergeCell ref="AN29:AS29"/>
    <mergeCell ref="AT29:AY29"/>
    <mergeCell ref="BF56:BK56"/>
    <mergeCell ref="AH31:AM31"/>
    <mergeCell ref="BF36:BK36"/>
    <mergeCell ref="BF50:BK50"/>
    <mergeCell ref="AN56:AS56"/>
    <mergeCell ref="AZ31:BE31"/>
    <mergeCell ref="AZ29:BE29"/>
    <mergeCell ref="BF48:BK48"/>
    <mergeCell ref="AN48:AS48"/>
    <mergeCell ref="AZ52:BE52"/>
    <mergeCell ref="BF46:BK46"/>
    <mergeCell ref="AZ46:BE46"/>
    <mergeCell ref="AT46:AY46"/>
    <mergeCell ref="AN46:AS46"/>
    <mergeCell ref="AT37:AY37"/>
    <mergeCell ref="BF54:BK55"/>
    <mergeCell ref="AT36:AY36"/>
    <mergeCell ref="AT33:AY33"/>
    <mergeCell ref="BF44:BK44"/>
    <mergeCell ref="AN43:AS43"/>
    <mergeCell ref="AH46:AM46"/>
    <mergeCell ref="AZ43:BE43"/>
    <mergeCell ref="BF35:BK35"/>
    <mergeCell ref="BF31:BK31"/>
    <mergeCell ref="AB35:AG35"/>
    <mergeCell ref="AZ61:BE61"/>
    <mergeCell ref="AT56:AY56"/>
    <mergeCell ref="AZ25:BE25"/>
    <mergeCell ref="AZ33:BE33"/>
    <mergeCell ref="BF33:BK33"/>
    <mergeCell ref="AH34:AM34"/>
    <mergeCell ref="AZ34:BE34"/>
    <mergeCell ref="AT31:AY31"/>
    <mergeCell ref="AN31:AS31"/>
    <mergeCell ref="AH44:AM44"/>
    <mergeCell ref="AN44:AS44"/>
    <mergeCell ref="AT44:AY44"/>
    <mergeCell ref="AZ44:BE44"/>
    <mergeCell ref="AZ41:BE41"/>
    <mergeCell ref="BF38:BH38"/>
    <mergeCell ref="BI38:BK38"/>
    <mergeCell ref="AH37:AM37"/>
    <mergeCell ref="AZ37:BE37"/>
    <mergeCell ref="BF41:BK41"/>
    <mergeCell ref="AZ30:BE30"/>
    <mergeCell ref="AZ4:BE4"/>
    <mergeCell ref="AZ5:BA5"/>
    <mergeCell ref="AH12:AM12"/>
    <mergeCell ref="AN8:AO8"/>
    <mergeCell ref="AJ10:AK10"/>
    <mergeCell ref="AL10:AM10"/>
    <mergeCell ref="AJ9:AK9"/>
    <mergeCell ref="AJ7:AK7"/>
    <mergeCell ref="AL7:AM7"/>
    <mergeCell ref="AL9:AM9"/>
    <mergeCell ref="AJ8:AK8"/>
    <mergeCell ref="AL8:AM8"/>
    <mergeCell ref="AL6:AM6"/>
    <mergeCell ref="AX5:AY5"/>
    <mergeCell ref="AJ5:AK5"/>
    <mergeCell ref="AZ8:BA8"/>
    <mergeCell ref="BB9:BC9"/>
    <mergeCell ref="BB10:BC10"/>
    <mergeCell ref="BB7:BC7"/>
    <mergeCell ref="AR5:AS5"/>
    <mergeCell ref="AZ62:BE62"/>
    <mergeCell ref="BF62:BK62"/>
    <mergeCell ref="B40:BK40"/>
    <mergeCell ref="AH30:AM30"/>
    <mergeCell ref="V22:AA22"/>
    <mergeCell ref="AB22:AG22"/>
    <mergeCell ref="AB24:AG24"/>
    <mergeCell ref="AB30:AG30"/>
    <mergeCell ref="AB31:AG31"/>
    <mergeCell ref="V56:AA56"/>
    <mergeCell ref="AB48:AG48"/>
    <mergeCell ref="AB56:AG56"/>
    <mergeCell ref="V48:AA48"/>
    <mergeCell ref="BF61:BK61"/>
    <mergeCell ref="BF22:BK22"/>
    <mergeCell ref="AZ56:BE56"/>
    <mergeCell ref="AH25:AM25"/>
    <mergeCell ref="BF34:BK34"/>
    <mergeCell ref="AT61:AY61"/>
    <mergeCell ref="AN42:AS42"/>
    <mergeCell ref="BF29:BK29"/>
    <mergeCell ref="BF25:BK25"/>
    <mergeCell ref="BF28:BK28"/>
    <mergeCell ref="AT43:AY43"/>
    <mergeCell ref="BF1:BK1"/>
    <mergeCell ref="BF2:BK2"/>
    <mergeCell ref="BJ5:BK5"/>
    <mergeCell ref="BF6:BG6"/>
    <mergeCell ref="B23:BK23"/>
    <mergeCell ref="BD5:BE5"/>
    <mergeCell ref="BF4:BK4"/>
    <mergeCell ref="BJ6:BK6"/>
    <mergeCell ref="BF5:BG5"/>
    <mergeCell ref="BH5:BI5"/>
    <mergeCell ref="BD6:BE6"/>
    <mergeCell ref="AZ6:BA6"/>
    <mergeCell ref="BB5:BC5"/>
    <mergeCell ref="BJ7:BK7"/>
    <mergeCell ref="AN4:AS4"/>
    <mergeCell ref="AT4:AY4"/>
    <mergeCell ref="BF7:BG7"/>
    <mergeCell ref="BH7:BI7"/>
    <mergeCell ref="V4:AA4"/>
    <mergeCell ref="AB4:AG4"/>
    <mergeCell ref="AH4:AM4"/>
    <mergeCell ref="V7:W7"/>
    <mergeCell ref="X7:Y7"/>
    <mergeCell ref="AN5:AO5"/>
  </mergeCells>
  <phoneticPr fontId="0" type="noConversion"/>
  <printOptions horizontalCentered="1" verticalCentered="1"/>
  <pageMargins left="0.59055118110236227" right="0.59055118110236227" top="0.39370078740157483" bottom="0.39370078740157483" header="0.39370078740157483" footer="0.39370078740157483"/>
  <pageSetup paperSize="9" scale="7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ctPub.Image.6" shapeId="512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69850</xdr:colOff>
                <xdr:row>2</xdr:row>
                <xdr:rowOff>69850</xdr:rowOff>
              </to>
            </anchor>
          </objectPr>
        </oleObject>
      </mc:Choice>
      <mc:Fallback>
        <oleObject progId="PictPub.Image.6" shapeId="512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22</xdr:col>
                    <xdr:colOff>152400</xdr:colOff>
                    <xdr:row>40</xdr:row>
                    <xdr:rowOff>0</xdr:rowOff>
                  </from>
                  <to>
                    <xdr:col>24</xdr:col>
                    <xdr:colOff>31750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22</xdr:col>
                    <xdr:colOff>152400</xdr:colOff>
                    <xdr:row>41</xdr:row>
                    <xdr:rowOff>0</xdr:rowOff>
                  </from>
                  <to>
                    <xdr:col>24</xdr:col>
                    <xdr:colOff>31750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28</xdr:col>
                    <xdr:colOff>152400</xdr:colOff>
                    <xdr:row>40</xdr:row>
                    <xdr:rowOff>0</xdr:rowOff>
                  </from>
                  <to>
                    <xdr:col>30</xdr:col>
                    <xdr:colOff>31750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28</xdr:col>
                    <xdr:colOff>152400</xdr:colOff>
                    <xdr:row>41</xdr:row>
                    <xdr:rowOff>0</xdr:rowOff>
                  </from>
                  <to>
                    <xdr:col>30</xdr:col>
                    <xdr:colOff>31750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34</xdr:col>
                    <xdr:colOff>152400</xdr:colOff>
                    <xdr:row>40</xdr:row>
                    <xdr:rowOff>0</xdr:rowOff>
                  </from>
                  <to>
                    <xdr:col>36</xdr:col>
                    <xdr:colOff>31750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7">
              <controlPr defaultSize="0" autoFill="0" autoLine="0" autoPict="0">
                <anchor moveWithCells="1">
                  <from>
                    <xdr:col>34</xdr:col>
                    <xdr:colOff>152400</xdr:colOff>
                    <xdr:row>41</xdr:row>
                    <xdr:rowOff>0</xdr:rowOff>
                  </from>
                  <to>
                    <xdr:col>36</xdr:col>
                    <xdr:colOff>31750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8">
              <controlPr defaultSize="0" autoFill="0" autoLine="0" autoPict="0">
                <anchor moveWithCells="1">
                  <from>
                    <xdr:col>40</xdr:col>
                    <xdr:colOff>152400</xdr:colOff>
                    <xdr:row>40</xdr:row>
                    <xdr:rowOff>0</xdr:rowOff>
                  </from>
                  <to>
                    <xdr:col>42</xdr:col>
                    <xdr:colOff>31750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3" name="Check Box 9">
              <controlPr defaultSize="0" autoFill="0" autoLine="0" autoPict="0">
                <anchor moveWithCells="1">
                  <from>
                    <xdr:col>40</xdr:col>
                    <xdr:colOff>152400</xdr:colOff>
                    <xdr:row>41</xdr:row>
                    <xdr:rowOff>0</xdr:rowOff>
                  </from>
                  <to>
                    <xdr:col>42</xdr:col>
                    <xdr:colOff>31750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4" name="Check Box 10">
              <controlPr defaultSize="0" autoFill="0" autoLine="0" autoPict="0">
                <anchor moveWithCells="1">
                  <from>
                    <xdr:col>46</xdr:col>
                    <xdr:colOff>152400</xdr:colOff>
                    <xdr:row>40</xdr:row>
                    <xdr:rowOff>0</xdr:rowOff>
                  </from>
                  <to>
                    <xdr:col>48</xdr:col>
                    <xdr:colOff>31750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5" name="Check Box 11">
              <controlPr defaultSize="0" autoFill="0" autoLine="0" autoPict="0">
                <anchor moveWithCells="1">
                  <from>
                    <xdr:col>46</xdr:col>
                    <xdr:colOff>152400</xdr:colOff>
                    <xdr:row>41</xdr:row>
                    <xdr:rowOff>0</xdr:rowOff>
                  </from>
                  <to>
                    <xdr:col>48</xdr:col>
                    <xdr:colOff>31750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6" name="Check Box 12">
              <controlPr defaultSize="0" autoFill="0" autoLine="0" autoPict="0">
                <anchor moveWithCells="1">
                  <from>
                    <xdr:col>52</xdr:col>
                    <xdr:colOff>152400</xdr:colOff>
                    <xdr:row>40</xdr:row>
                    <xdr:rowOff>0</xdr:rowOff>
                  </from>
                  <to>
                    <xdr:col>54</xdr:col>
                    <xdr:colOff>31750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7" name="Check Box 13">
              <controlPr defaultSize="0" autoFill="0" autoLine="0" autoPict="0">
                <anchor moveWithCells="1">
                  <from>
                    <xdr:col>52</xdr:col>
                    <xdr:colOff>152400</xdr:colOff>
                    <xdr:row>41</xdr:row>
                    <xdr:rowOff>0</xdr:rowOff>
                  </from>
                  <to>
                    <xdr:col>54</xdr:col>
                    <xdr:colOff>31750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8" name="Check Box 14">
              <controlPr defaultSize="0" autoFill="0" autoLine="0" autoPict="0">
                <anchor moveWithCells="1">
                  <from>
                    <xdr:col>58</xdr:col>
                    <xdr:colOff>152400</xdr:colOff>
                    <xdr:row>40</xdr:row>
                    <xdr:rowOff>0</xdr:rowOff>
                  </from>
                  <to>
                    <xdr:col>60</xdr:col>
                    <xdr:colOff>31750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9" name="Check Box 15">
              <controlPr defaultSize="0" autoFill="0" autoLine="0" autoPict="0">
                <anchor moveWithCells="1">
                  <from>
                    <xdr:col>58</xdr:col>
                    <xdr:colOff>152400</xdr:colOff>
                    <xdr:row>41</xdr:row>
                    <xdr:rowOff>0</xdr:rowOff>
                  </from>
                  <to>
                    <xdr:col>60</xdr:col>
                    <xdr:colOff>31750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93DCBE3F10EA4B8DA09B7906E3B018" ma:contentTypeVersion="16" ma:contentTypeDescription="Ein neues Dokument erstellen." ma:contentTypeScope="" ma:versionID="d2863fd3049d56a22d63e59c0028d493">
  <xsd:schema xmlns:xsd="http://www.w3.org/2001/XMLSchema" xmlns:p="http://schemas.microsoft.com/office/2006/metadata/properties" targetNamespace="http://schemas.microsoft.com/office/2006/metadata/properties" ma:root="true" ma:fieldsID="f5c280d6c0a4e357f18411568cfdf41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65E2B8A-EE99-49EF-B758-0E7D5710A0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D18767-3CAE-4D13-BABA-775713C89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2740972-3060-4523-AEAD-C1C9B8EA54A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Sprache</vt:lpstr>
      <vt:lpstr>Titelblatt</vt:lpstr>
      <vt:lpstr>Skizze</vt:lpstr>
      <vt:lpstr>Folgeblatt</vt:lpstr>
      <vt:lpstr>Folgeblatt!Druckbereich</vt:lpstr>
      <vt:lpstr>Skizze!Druckbereich</vt:lpstr>
      <vt:lpstr>Titelblatt!Druckbereich</vt:lpstr>
    </vt:vector>
  </TitlesOfParts>
  <Company>Schenker Storen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RL-SRL-AR</dc:title>
  <dc:subject>Massaufnahmeblatt</dc:subject>
  <dc:creator>Schmid Paul</dc:creator>
  <cp:lastModifiedBy>Lüscher Nicola</cp:lastModifiedBy>
  <cp:lastPrinted>2021-08-23T14:22:15Z</cp:lastPrinted>
  <dcterms:created xsi:type="dcterms:W3CDTF">2000-03-21T20:10:46Z</dcterms:created>
  <dcterms:modified xsi:type="dcterms:W3CDTF">2021-08-23T14:22:46Z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0x010100FE93DCBE3F10EA4B8DA09B7906E3B018</vt:lpwstr>
  </property>
</Properties>
</file>